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5" windowWidth="19140" windowHeight="9615" activeTab="1"/>
  </bookViews>
  <sheets>
    <sheet name="الإطار المنطقي" sheetId="1" r:id="rId1"/>
    <sheet name="بنيية الميزانية الجماعية" sheetId="2" r:id="rId2"/>
  </sheets>
  <definedNames/>
  <calcPr fullCalcOnLoad="1"/>
</workbook>
</file>

<file path=xl/sharedStrings.xml><?xml version="1.0" encoding="utf-8"?>
<sst xmlns="http://schemas.openxmlformats.org/spreadsheetml/2006/main" count="1041" uniqueCount="189">
  <si>
    <t>الفاعلون</t>
  </si>
  <si>
    <t>الجماعة</t>
  </si>
  <si>
    <t>التجهيز</t>
  </si>
  <si>
    <t>رقم 1 : التعليم الأولي</t>
  </si>
  <si>
    <t>المساهمة (بالدرهم)</t>
  </si>
  <si>
    <t>المساهمة حسب مجال التدخل (%)</t>
  </si>
  <si>
    <t>مساهمة مؤكدة</t>
  </si>
  <si>
    <t>مساهمة للتأكيد</t>
  </si>
  <si>
    <t>رقم 19 : تقوية القدرات المحلية</t>
  </si>
  <si>
    <t>رقم  20 : مجالات تدخل أخرى</t>
  </si>
  <si>
    <t>رقم 2 : التعليم الأساسي</t>
  </si>
  <si>
    <t>رقم 4 : التعليم غير النظامي</t>
  </si>
  <si>
    <t>رقم 5 : الصحة</t>
  </si>
  <si>
    <t>رقم 6 : الربط بشبكة الماء ص ش</t>
  </si>
  <si>
    <t>رقم 7 : الكهربة</t>
  </si>
  <si>
    <t>رقم 8 : التطهير</t>
  </si>
  <si>
    <t>رقم 9 : الطرق</t>
  </si>
  <si>
    <t>رقم 10 : التجهيزات المائية الصغرى</t>
  </si>
  <si>
    <t>رقم 11 : بنيات تحتية أخرى</t>
  </si>
  <si>
    <t>رقم 12 : حماية ومشاركة الطفل</t>
  </si>
  <si>
    <t>رقم 13 : حماية ومشاركة المرأة</t>
  </si>
  <si>
    <t>رقم 14 : حماية، أنشطة ومشاركة الشباب</t>
  </si>
  <si>
    <t>رقم 15 : الأنشطة والتجهيزات الاجتماعية</t>
  </si>
  <si>
    <t>رقم 16 : الأنشطة والتجهيزات الثقافية</t>
  </si>
  <si>
    <t>رقم 17 : الأنشطة المدرة للدخل والتشغيل</t>
  </si>
  <si>
    <t>رقم 18 : حماية البيئة</t>
  </si>
  <si>
    <t>مجالات التدخل</t>
  </si>
  <si>
    <t>جدول 4 : بنية ميزانية الجماعة</t>
  </si>
  <si>
    <t>الإطار المنطقي - خطة العمل</t>
  </si>
  <si>
    <t>الأنشطة والمشاريع</t>
  </si>
  <si>
    <t>التكلفة الإجمالية للنشاط أو المشروع (درهم)</t>
  </si>
  <si>
    <t>التموقع</t>
  </si>
  <si>
    <t>المسؤول عن المشروع</t>
  </si>
  <si>
    <t>تمويل المشروع</t>
  </si>
  <si>
    <t>مجموع التمويل المؤكد والتمويل الذي يتوجب تأكيده (حسب النشاط)</t>
  </si>
  <si>
    <t>مجموع التمويل الذي يتعين البحث عنه</t>
  </si>
  <si>
    <t>مدة الإنجاز</t>
  </si>
  <si>
    <t>الجدولة الزمنية</t>
  </si>
  <si>
    <t>المؤشرات</t>
  </si>
  <si>
    <t>حالة النشاط (مقترح، مبرمج، في طور الإنجاز)</t>
  </si>
  <si>
    <t>ملاحظات</t>
  </si>
  <si>
    <t>النوع</t>
  </si>
  <si>
    <t>المبلغ (درهم)</t>
  </si>
  <si>
    <t>النسبة (%)</t>
  </si>
  <si>
    <t>مؤكد</t>
  </si>
  <si>
    <t>للتأكيد</t>
  </si>
  <si>
    <t>مجموع التمويل المؤكد</t>
  </si>
  <si>
    <t>مجموع التمويل للتأكيد</t>
  </si>
  <si>
    <t xml:space="preserve">المجموع اللازم البحث عنه </t>
  </si>
  <si>
    <t>المؤكد تمويله</t>
  </si>
  <si>
    <t>تمويل للتأكيد</t>
  </si>
  <si>
    <t>المجموع الواجب البحث عنه</t>
  </si>
  <si>
    <t>المبلغ (الدرهم)</t>
  </si>
  <si>
    <t>الحصة  %</t>
  </si>
  <si>
    <t>مجموع مساهمة الفاعلين</t>
  </si>
  <si>
    <t xml:space="preserve">الجماعة </t>
  </si>
  <si>
    <t>مركز بوزملان</t>
  </si>
  <si>
    <t>دوار مشرع لكيادر، شيخ لمروج، بوملان، مسوسة، تيجوت، احمنيشن، عين الدفالي،</t>
  </si>
  <si>
    <t>مبرمج</t>
  </si>
  <si>
    <t>مقترح</t>
  </si>
  <si>
    <t>أيت سغروشن</t>
  </si>
  <si>
    <t>تازة</t>
  </si>
  <si>
    <t xml:space="preserve">العقار هبة من الخواص والمبلغ مرصود للنهيئة والتسييج </t>
  </si>
  <si>
    <t>مجموع التمويلات حسب الفاعل</t>
  </si>
  <si>
    <t>الجماعة القروية</t>
  </si>
  <si>
    <t>المكتب الوطني للكهرباء</t>
  </si>
  <si>
    <t>المكتب الوطني للماء الصالح للشرب</t>
  </si>
  <si>
    <t>التعليم</t>
  </si>
  <si>
    <t>الصحة</t>
  </si>
  <si>
    <t>الداخلية</t>
  </si>
  <si>
    <t>الساكنة</t>
  </si>
  <si>
    <t>مجموع المؤكد تمويله</t>
  </si>
  <si>
    <t>مجموع تمويل للتأكيد</t>
  </si>
  <si>
    <t>التشغيل والتكوين المهني</t>
  </si>
  <si>
    <t>م.و.م.ص.ش</t>
  </si>
  <si>
    <t>دوار  ايت عبو والطريق 5401</t>
  </si>
  <si>
    <t>دوار تيجوت ومشرع أزكاغ</t>
  </si>
  <si>
    <t xml:space="preserve">مجموعة مدار س تازروت ودوار عين ليلة </t>
  </si>
  <si>
    <t>دوار احمنيشن وايت عبيد</t>
  </si>
  <si>
    <t xml:space="preserve">دوار دار خلاط ودوار واد المالح </t>
  </si>
  <si>
    <t xml:space="preserve">بين سيدي رحال وأيت عبد الواحد </t>
  </si>
  <si>
    <t xml:space="preserve">دوار الخزانة، القلعة، الاثنين_ مدرسة بوفكران، سيدي رحال، لعزيب، سهب عوام، باب بويديم، باب لقبور، بوزملان </t>
  </si>
  <si>
    <t xml:space="preserve">الطريق 5405  ،ودوار  لعزيب عبر مدرسة سهب عوام ايت المجدوب </t>
  </si>
  <si>
    <t>الطريق 5401 ، ايت علي اويوسف، عين زقور، سيدي الفاسي ، عين زن، تورتوت، تامزارت، اجبلين، كاليتوس</t>
  </si>
  <si>
    <t>م.و.ك</t>
  </si>
  <si>
    <t>بخمس مجموعات مدرسية بمعدل قسم بكل مجموعة</t>
  </si>
  <si>
    <t>06 شهرا</t>
  </si>
  <si>
    <t>03 شهرا</t>
  </si>
  <si>
    <t>12 شهرا</t>
  </si>
  <si>
    <t>تهيئة الطريق ببوزملان (الطريق رقم 5401)  على طول 03 كلم</t>
  </si>
  <si>
    <t>08 شهرا</t>
  </si>
  <si>
    <t>18 شهرا</t>
  </si>
  <si>
    <t>فك العزلة عن 60 كانون</t>
  </si>
  <si>
    <t xml:space="preserve">فتح مسلك  على طول 3 كلم    </t>
  </si>
  <si>
    <t xml:space="preserve">فتح مسلك بين  على طول 3 كلم  </t>
  </si>
  <si>
    <t xml:space="preserve"> فتح مسلك على طول  3 كلم  </t>
  </si>
  <si>
    <t>فك العزلة عن 40 كانون</t>
  </si>
  <si>
    <t xml:space="preserve">  فك العزلة عن 56 كانون</t>
  </si>
  <si>
    <t xml:space="preserve">فتح مسلك على طول 5,5 كلم  </t>
  </si>
  <si>
    <t xml:space="preserve">فتح مسلك على طول 3 كلم  </t>
  </si>
  <si>
    <t xml:space="preserve">فتح مسلك على طول 3 كلم </t>
  </si>
  <si>
    <t xml:space="preserve">     فك العزلة عن 30 كانون </t>
  </si>
  <si>
    <t xml:space="preserve">فتح مسلك على طول 2 كلم   </t>
  </si>
  <si>
    <t xml:space="preserve">ربط 07 دواوير  بالكهرباء
</t>
  </si>
  <si>
    <t>تورتوت، ايت عمرو وابلقاسم، بوشرقات والخرواع</t>
  </si>
  <si>
    <t>المستفيدين</t>
  </si>
  <si>
    <t xml:space="preserve">كهربة 04 دواوير </t>
  </si>
  <si>
    <t xml:space="preserve">توســـــيع الشبــــكة الكهرباء  </t>
  </si>
  <si>
    <t xml:space="preserve">    (101 كانون) ب 16  دوارا</t>
  </si>
  <si>
    <t xml:space="preserve">ربط خزان بالماء </t>
  </si>
  <si>
    <t xml:space="preserve"> تيجوت  </t>
  </si>
  <si>
    <t>عين الدفالي ، عين بني استيتن ، صاريوة</t>
  </si>
  <si>
    <t xml:space="preserve">تزويد 03 دوار  بالماء الشروب  </t>
  </si>
  <si>
    <t>تازروت</t>
  </si>
  <si>
    <t>بدوار تازروت</t>
  </si>
  <si>
    <t>حفر ثقب مائي</t>
  </si>
  <si>
    <t xml:space="preserve">ربط  01 دوار بالماء الصالح للشرب    </t>
  </si>
  <si>
    <t xml:space="preserve">ظهر مشواط </t>
  </si>
  <si>
    <t xml:space="preserve"> تزويد  01 دوار  بالماء الشروب</t>
  </si>
  <si>
    <t>بمركز الجماعة</t>
  </si>
  <si>
    <t xml:space="preserve">انجاز شبكة التطهير السائل </t>
  </si>
  <si>
    <t xml:space="preserve"> احداث مطرح للنفايات  </t>
  </si>
  <si>
    <t>بتراب الجماعة</t>
  </si>
  <si>
    <t>بناء سكن وظيفي خاص بالأطر الصحية</t>
  </si>
  <si>
    <t>بالمركز الصحي ببوزملان</t>
  </si>
  <si>
    <t>بوزملان</t>
  </si>
  <si>
    <t xml:space="preserve">اعادة بناء المركز الصحي  بالخرسنة </t>
  </si>
  <si>
    <t>دوار تامزارت لقوار</t>
  </si>
  <si>
    <t>تراب الجماعة</t>
  </si>
  <si>
    <t>04 شهرا</t>
  </si>
  <si>
    <t xml:space="preserve">تأهيل المؤسسات التعليمية  </t>
  </si>
  <si>
    <t xml:space="preserve">احداث أقسام للتعليم الأولي  </t>
  </si>
  <si>
    <t>سنة</t>
  </si>
  <si>
    <t xml:space="preserve">احداث داخلية  </t>
  </si>
  <si>
    <t xml:space="preserve">اعدادية المغرب العربي بمركز بوزملان </t>
  </si>
  <si>
    <t xml:space="preserve">مركز بوزملان </t>
  </si>
  <si>
    <t xml:space="preserve">احداث مركز التكوين المهني   </t>
  </si>
  <si>
    <t xml:space="preserve">دعم وتقوية قدرات التعاونيات والجمعيات </t>
  </si>
  <si>
    <t>مدرسة شيخ لمروج وغابة زيدان</t>
  </si>
  <si>
    <t>الحد لقديم وأيت عبو أو علي</t>
  </si>
  <si>
    <t>مدرسة الاثنين ودوار تورتوت</t>
  </si>
  <si>
    <t>مركز لقوار وجمع ظهر مشواط</t>
  </si>
  <si>
    <t xml:space="preserve"> تقوية مسلك على طول  12 كلم </t>
  </si>
  <si>
    <t>تقوية مسلك على طول 1 كلم</t>
  </si>
  <si>
    <t>تقوية مسلك على طول  2 كلم</t>
  </si>
  <si>
    <t>تقوية مسلك اعلى طول 2.5 كلم</t>
  </si>
  <si>
    <t>تقوية مسلك على طول  3 كلم</t>
  </si>
  <si>
    <t>تقوية مسلك الربط بين  3 كلم</t>
  </si>
  <si>
    <t>دوار العبوز ودوار بوملال</t>
  </si>
  <si>
    <t>تقوية مسلك على طول  4 كلم</t>
  </si>
  <si>
    <t xml:space="preserve">تقوية مسك على طول 5 كلم </t>
  </si>
  <si>
    <t>طريق 5405 وباب عطاف أيت السبع</t>
  </si>
  <si>
    <t>8 شهرا</t>
  </si>
  <si>
    <t>1 شهرا</t>
  </si>
  <si>
    <t>3 شهرا</t>
  </si>
  <si>
    <t>6 شهرا</t>
  </si>
  <si>
    <t xml:space="preserve">تسهيل ولوج للخدمات الاجتماعية  </t>
  </si>
  <si>
    <t>تقوية مسلك على طول 18 كلم</t>
  </si>
  <si>
    <t xml:space="preserve">تقوية مسلك   على طول  5 كلم </t>
  </si>
  <si>
    <t>03  كلم من الطريق معبدة   وصالحة للعبور</t>
  </si>
  <si>
    <t>تعميم الاستفادة من الكهرباء</t>
  </si>
  <si>
    <t xml:space="preserve">تسهيل الاستفادة من الماء الشروب - المساهمة في الحد من الهدر المدرسي  </t>
  </si>
  <si>
    <t>المحافظة على البيئة والنظافة الصحية</t>
  </si>
  <si>
    <t xml:space="preserve">بناء قاعة للولادة </t>
  </si>
  <si>
    <t>الرفع من نسبة النساء الحوامل اللاواتي يضعن في أماكن مراقبة صحيا</t>
  </si>
  <si>
    <t>الرفع من نسبة الاطفال المستفيدين من التعليم الأولي</t>
  </si>
  <si>
    <t>الحد من الهدر المدرسي</t>
  </si>
  <si>
    <t>المساهمة في تأهيل العنصر البشري</t>
  </si>
  <si>
    <t>تمكين الجمعيات والتعاونيات من أليات التدبير والاستمرارية</t>
  </si>
  <si>
    <t>رقم 3 : التعليم الإعدادي والثانوي</t>
  </si>
  <si>
    <t xml:space="preserve">التعليم </t>
  </si>
  <si>
    <t xml:space="preserve">الداخلية </t>
  </si>
  <si>
    <t>مجموع المساهمات (المؤكدة والمساهمات للتأكيد) حسب مجال التدخل</t>
  </si>
  <si>
    <t>التمويل الذي يتعين البحث عنه حسب مجال التدخل</t>
  </si>
  <si>
    <t>ميزانية المخطط الجماعي للتنمية حسب مجال التدخل</t>
  </si>
  <si>
    <t xml:space="preserve">احداث ثانوية  </t>
  </si>
  <si>
    <t>تحسين الاستفادة من الخدمات الصحية الثابة</t>
  </si>
  <si>
    <t>تقريب الأطر الطبية من المواطنين</t>
  </si>
  <si>
    <t>تحسين الاستقبال وجودة التمدرس</t>
  </si>
  <si>
    <t>فك العزلة عن ساكنة دواوير احمنيشن وايت عبيد</t>
  </si>
  <si>
    <t xml:space="preserve">الهدف العام: </t>
  </si>
  <si>
    <t>الهدف الخاص رقم 2 :  حدمات اجتماعية محسنة</t>
  </si>
  <si>
    <t xml:space="preserve">الهدف الخاص رقم 1 : تقوية البنية تحتية  </t>
  </si>
  <si>
    <t xml:space="preserve">مساهمة الجماعة في المخطط الجماعي للتنمية </t>
  </si>
  <si>
    <t xml:space="preserve">ميزانية المخطط الجماعي للتنمية </t>
  </si>
  <si>
    <t xml:space="preserve">متوسط ​​ميزانية الجماعة على مدى ال 5 السنوات الماضية </t>
  </si>
  <si>
    <t xml:space="preserve">الإقليم </t>
  </si>
  <si>
    <t xml:space="preserve">  مسجد امقدوفن            أيت الكامل عين كنون </t>
  </si>
  <si>
    <t xml:space="preserve">مسجد أيت صالح أو علي    يجوت              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</si>
</sst>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م.&quot;;\-#,##0&quot;د.م.&quot;"/>
    <numFmt numFmtId="165" formatCode="#,##0&quot;د.م.&quot;;[Red]\-#,##0&quot;د.م.&quot;"/>
    <numFmt numFmtId="166" formatCode="#,##0.00&quot;د.م.&quot;;\-#,##0.00&quot;د.م.&quot;"/>
    <numFmt numFmtId="167" formatCode="#,##0.00&quot;د.م.&quot;;[Red]\-#,##0.00&quot;د.م.&quot;"/>
    <numFmt numFmtId="168" formatCode="_-* #,##0&quot;د.م.&quot;_-;\-* #,##0&quot;د.م.&quot;_-;_-* &quot;-&quot;&quot;د.م.&quot;_-;_-@_-"/>
    <numFmt numFmtId="169" formatCode="_-* #,##0_د_._م_._‏_-;\-* #,##0_د_._م_._‏_-;_-* &quot;-&quot;_د_._م_._‏_-;_-@_-"/>
    <numFmt numFmtId="170" formatCode="_-* #,##0.00&quot;د.م.&quot;_-;\-* #,##0.00&quot;د.م.&quot;_-;_-* &quot;-&quot;??&quot;د.م.&quot;_-;_-@_-"/>
    <numFmt numFmtId="171" formatCode="_-* #,##0.00_د_._م_._‏_-;\-* #,##0.00_د_._م_._‏_-;_-* &quot;-&quot;??_د_._م_._‏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_-* #,##0\ _€_-;\-* #,##0\ _€_-;_-* &quot;-&quot;??\ _€_-;_-@_-"/>
    <numFmt numFmtId="181" formatCode="_-[$د.م.‏-1801]\ * #,##0.00_-;_-[$د.م.‏-1801]\ * #,##0.00\-;_-[$د.م.‏-1801]\ * &quot;-&quot;??_-;_-@_-"/>
    <numFmt numFmtId="182" formatCode="_-[$د.م.‏-1801]\ * #,##0_-;_-[$د.م.‏-1801]\ * #,##0\-;_-[$د.م.‏-1801]\ * &quot;-&quot;_-;_-@_-"/>
    <numFmt numFmtId="183" formatCode="#,##0.00\ [$MAD];\-#,##0.00\ [$MAD]"/>
    <numFmt numFmtId="184" formatCode="&quot;Vrai&quot;;&quot;Vrai&quot;;&quot;Faux&quot;"/>
    <numFmt numFmtId="185" formatCode="&quot;Actif&quot;;&quot;Actif&quot;;&quot;Inactif&quot;"/>
    <numFmt numFmtId="186" formatCode="#,##0.00_ ;\-#,##0.00\ "/>
    <numFmt numFmtId="187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aiandra GD"/>
      <family val="2"/>
    </font>
    <font>
      <sz val="16"/>
      <name val="Arabic Typesetting"/>
      <family val="4"/>
    </font>
    <font>
      <b/>
      <sz val="16"/>
      <name val="Arabic Typesetting"/>
      <family val="4"/>
    </font>
    <font>
      <b/>
      <sz val="16"/>
      <name val="Maiandra GD"/>
      <family val="2"/>
    </font>
    <font>
      <b/>
      <sz val="16"/>
      <color indexed="9"/>
      <name val="Arabic Typesetting"/>
      <family val="4"/>
    </font>
    <font>
      <sz val="16"/>
      <color indexed="8"/>
      <name val="Arabic Typesetting"/>
      <family val="4"/>
    </font>
    <font>
      <b/>
      <sz val="16"/>
      <color indexed="8"/>
      <name val="Arabic Typesetting"/>
      <family val="4"/>
    </font>
    <font>
      <b/>
      <sz val="14"/>
      <name val="Arabic Typesetting"/>
      <family val="4"/>
    </font>
    <font>
      <b/>
      <sz val="9"/>
      <name val="Arabic Typesetting"/>
      <family val="4"/>
    </font>
    <font>
      <sz val="14"/>
      <name val="Arabic Typesetting"/>
      <family val="4"/>
    </font>
    <font>
      <sz val="14"/>
      <color indexed="8"/>
      <name val="Arabic Typesetting"/>
      <family val="4"/>
    </font>
    <font>
      <b/>
      <sz val="14"/>
      <color indexed="8"/>
      <name val="Arabic Typesetting"/>
      <family val="4"/>
    </font>
    <font>
      <sz val="14"/>
      <name val="Maiandra GD"/>
      <family val="2"/>
    </font>
    <font>
      <b/>
      <sz val="20"/>
      <name val="Maiandra GD"/>
      <family val="2"/>
    </font>
    <font>
      <sz val="20"/>
      <name val="Maiandra GD"/>
      <family val="2"/>
    </font>
    <font>
      <b/>
      <sz val="14"/>
      <name val="Maiandra GD"/>
      <family val="2"/>
    </font>
    <font>
      <sz val="12"/>
      <color indexed="8"/>
      <name val="Arabic Typesetting"/>
      <family val="4"/>
    </font>
    <font>
      <sz val="11"/>
      <name val="Maiandra GD"/>
      <family val="2"/>
    </font>
    <font>
      <b/>
      <sz val="11"/>
      <name val="Maiandra G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abic Typesetting"/>
      <family val="4"/>
    </font>
    <font>
      <b/>
      <sz val="14"/>
      <color theme="1"/>
      <name val="Arabic Typesetting"/>
      <family val="4"/>
    </font>
    <font>
      <b/>
      <sz val="16"/>
      <color theme="1"/>
      <name val="Arabic Typesetting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B7AB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lightUp">
        <bgColor theme="4" tint="0.5999600291252136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0" fontId="10" fillId="2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0" fontId="11" fillId="34" borderId="10" xfId="0" applyNumberFormat="1" applyFont="1" applyFill="1" applyBorder="1" applyAlignment="1">
      <alignment horizontal="center" vertical="center" wrapText="1"/>
    </xf>
    <xf numFmtId="187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center" wrapText="1"/>
    </xf>
    <xf numFmtId="10" fontId="9" fillId="37" borderId="10" xfId="0" applyNumberFormat="1" applyFont="1" applyFill="1" applyBorder="1" applyAlignment="1">
      <alignment horizontal="center" vertical="center" wrapText="1"/>
    </xf>
    <xf numFmtId="187" fontId="9" fillId="38" borderId="10" xfId="0" applyNumberFormat="1" applyFont="1" applyFill="1" applyBorder="1" applyAlignment="1">
      <alignment horizontal="right" vertical="center" wrapText="1"/>
    </xf>
    <xf numFmtId="0" fontId="9" fillId="38" borderId="10" xfId="0" applyFont="1" applyFill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right" vertical="center" wrapText="1" readingOrder="1"/>
    </xf>
    <xf numFmtId="187" fontId="9" fillId="0" borderId="10" xfId="0" applyNumberFormat="1" applyFont="1" applyBorder="1" applyAlignment="1">
      <alignment horizontal="right" vertical="center" wrapText="1"/>
    </xf>
    <xf numFmtId="0" fontId="55" fillId="36" borderId="10" xfId="0" applyFont="1" applyFill="1" applyBorder="1" applyAlignment="1">
      <alignment horizontal="center" vertical="center" wrapText="1"/>
    </xf>
    <xf numFmtId="10" fontId="4" fillId="39" borderId="10" xfId="0" applyNumberFormat="1" applyFont="1" applyFill="1" applyBorder="1" applyAlignment="1">
      <alignment horizontal="center" vertical="center" wrapText="1"/>
    </xf>
    <xf numFmtId="187" fontId="4" fillId="39" borderId="10" xfId="0" applyNumberFormat="1" applyFont="1" applyFill="1" applyBorder="1" applyAlignment="1">
      <alignment horizontal="center" vertical="center" wrapText="1"/>
    </xf>
    <xf numFmtId="187" fontId="11" fillId="0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10" fontId="14" fillId="3" borderId="12" xfId="0" applyNumberFormat="1" applyFont="1" applyFill="1" applyBorder="1" applyAlignment="1">
      <alignment vertical="center" wrapText="1"/>
    </xf>
    <xf numFmtId="10" fontId="14" fillId="3" borderId="10" xfId="0" applyNumberFormat="1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16" fillId="40" borderId="0" xfId="0" applyFont="1" applyFill="1" applyAlignment="1">
      <alignment horizontal="center" vertical="center" wrapText="1"/>
    </xf>
    <xf numFmtId="0" fontId="15" fillId="41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187" fontId="17" fillId="2" borderId="14" xfId="0" applyNumberFormat="1" applyFont="1" applyFill="1" applyBorder="1" applyAlignment="1">
      <alignment horizontal="center" vertical="center" wrapText="1"/>
    </xf>
    <xf numFmtId="187" fontId="17" fillId="2" borderId="13" xfId="0" applyNumberFormat="1" applyFont="1" applyFill="1" applyBorder="1" applyAlignment="1">
      <alignment horizontal="center" vertical="center" wrapText="1"/>
    </xf>
    <xf numFmtId="187" fontId="17" fillId="2" borderId="10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17" fillId="42" borderId="0" xfId="0" applyFont="1" applyFill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187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7" fontId="12" fillId="0" borderId="0" xfId="0" applyNumberFormat="1" applyFont="1" applyBorder="1" applyAlignment="1">
      <alignment vertical="center" wrapText="1"/>
    </xf>
    <xf numFmtId="187" fontId="18" fillId="0" borderId="0" xfId="0" applyNumberFormat="1" applyFont="1" applyAlignment="1">
      <alignment vertical="center" wrapText="1"/>
    </xf>
    <xf numFmtId="187" fontId="4" fillId="2" borderId="0" xfId="0" applyNumberFormat="1" applyFont="1" applyFill="1" applyBorder="1" applyAlignment="1">
      <alignment vertical="center" wrapText="1"/>
    </xf>
    <xf numFmtId="187" fontId="11" fillId="38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0" fontId="14" fillId="3" borderId="10" xfId="0" applyNumberFormat="1" applyFont="1" applyFill="1" applyBorder="1" applyAlignment="1">
      <alignment horizontal="center" vertical="center" wrapText="1"/>
    </xf>
    <xf numFmtId="187" fontId="19" fillId="2" borderId="13" xfId="0" applyNumberFormat="1" applyFont="1" applyFill="1" applyBorder="1" applyAlignment="1">
      <alignment horizontal="center" vertical="center" wrapText="1"/>
    </xf>
    <xf numFmtId="187" fontId="19" fillId="2" borderId="10" xfId="0" applyNumberFormat="1" applyFont="1" applyFill="1" applyBorder="1" applyAlignment="1">
      <alignment horizontal="center" vertical="center" wrapText="1"/>
    </xf>
    <xf numFmtId="10" fontId="19" fillId="2" borderId="10" xfId="45" applyNumberFormat="1" applyFont="1" applyFill="1" applyBorder="1" applyAlignment="1">
      <alignment horizontal="center" vertical="center" wrapText="1"/>
    </xf>
    <xf numFmtId="187" fontId="19" fillId="2" borderId="14" xfId="0" applyNumberFormat="1" applyFont="1" applyFill="1" applyBorder="1" applyAlignment="1">
      <alignment horizontal="center" vertical="center" wrapText="1"/>
    </xf>
    <xf numFmtId="187" fontId="20" fillId="42" borderId="13" xfId="0" applyNumberFormat="1" applyFont="1" applyFill="1" applyBorder="1" applyAlignment="1">
      <alignment horizontal="center" vertical="center" wrapText="1"/>
    </xf>
    <xf numFmtId="187" fontId="20" fillId="42" borderId="10" xfId="0" applyNumberFormat="1" applyFont="1" applyFill="1" applyBorder="1" applyAlignment="1">
      <alignment horizontal="center" vertical="center" wrapText="1"/>
    </xf>
    <xf numFmtId="10" fontId="20" fillId="42" borderId="10" xfId="45" applyNumberFormat="1" applyFont="1" applyFill="1" applyBorder="1" applyAlignment="1">
      <alignment horizontal="center" vertical="center" wrapText="1"/>
    </xf>
    <xf numFmtId="187" fontId="20" fillId="42" borderId="14" xfId="0" applyNumberFormat="1" applyFont="1" applyFill="1" applyBorder="1" applyAlignment="1">
      <alignment horizontal="center" vertical="center" wrapText="1"/>
    </xf>
    <xf numFmtId="187" fontId="20" fillId="43" borderId="13" xfId="45" applyNumberFormat="1" applyFont="1" applyFill="1" applyBorder="1" applyAlignment="1">
      <alignment horizontal="center" vertical="center" wrapText="1"/>
    </xf>
    <xf numFmtId="187" fontId="20" fillId="43" borderId="10" xfId="45" applyNumberFormat="1" applyFont="1" applyFill="1" applyBorder="1" applyAlignment="1">
      <alignment horizontal="center" vertical="center" wrapText="1"/>
    </xf>
    <xf numFmtId="187" fontId="20" fillId="42" borderId="17" xfId="0" applyNumberFormat="1" applyFont="1" applyFill="1" applyBorder="1" applyAlignment="1">
      <alignment horizontal="center" vertical="center" wrapText="1"/>
    </xf>
    <xf numFmtId="187" fontId="20" fillId="42" borderId="18" xfId="0" applyNumberFormat="1" applyFont="1" applyFill="1" applyBorder="1" applyAlignment="1">
      <alignment horizontal="center" vertical="center" wrapText="1"/>
    </xf>
    <xf numFmtId="187" fontId="20" fillId="42" borderId="19" xfId="0" applyNumberFormat="1" applyFont="1" applyFill="1" applyBorder="1" applyAlignment="1">
      <alignment horizontal="center" vertical="center" wrapText="1"/>
    </xf>
    <xf numFmtId="187" fontId="20" fillId="42" borderId="17" xfId="45" applyNumberFormat="1" applyFont="1" applyFill="1" applyBorder="1" applyAlignment="1">
      <alignment horizontal="center" vertical="center" wrapText="1"/>
    </xf>
    <xf numFmtId="10" fontId="9" fillId="2" borderId="20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87" fontId="11" fillId="0" borderId="18" xfId="0" applyNumberFormat="1" applyFont="1" applyFill="1" applyBorder="1" applyAlignment="1">
      <alignment horizontal="center" vertical="center" wrapText="1"/>
    </xf>
    <xf numFmtId="10" fontId="14" fillId="3" borderId="21" xfId="0" applyNumberFormat="1" applyFont="1" applyFill="1" applyBorder="1" applyAlignment="1">
      <alignment horizontal="center" vertical="center" wrapText="1"/>
    </xf>
    <xf numFmtId="187" fontId="11" fillId="0" borderId="21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10" fontId="14" fillId="3" borderId="18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0" fontId="9" fillId="13" borderId="10" xfId="0" applyNumberFormat="1" applyFont="1" applyFill="1" applyBorder="1" applyAlignment="1">
      <alignment horizontal="center" vertical="center" wrapText="1"/>
    </xf>
    <xf numFmtId="187" fontId="54" fillId="13" borderId="10" xfId="0" applyNumberFormat="1" applyFont="1" applyFill="1" applyBorder="1" applyAlignment="1">
      <alignment horizontal="right" vertical="center" wrapText="1"/>
    </xf>
    <xf numFmtId="187" fontId="9" fillId="13" borderId="10" xfId="0" applyNumberFormat="1" applyFont="1" applyFill="1" applyBorder="1" applyAlignment="1">
      <alignment horizontal="right" vertical="center" wrapText="1"/>
    </xf>
    <xf numFmtId="10" fontId="11" fillId="0" borderId="22" xfId="0" applyNumberFormat="1" applyFont="1" applyFill="1" applyBorder="1" applyAlignment="1">
      <alignment horizontal="center" vertical="center" wrapText="1"/>
    </xf>
    <xf numFmtId="10" fontId="11" fillId="0" borderId="23" xfId="0" applyNumberFormat="1" applyFont="1" applyFill="1" applyBorder="1" applyAlignment="1">
      <alignment horizontal="center" vertical="center" wrapText="1"/>
    </xf>
    <xf numFmtId="10" fontId="11" fillId="0" borderId="12" xfId="0" applyNumberFormat="1" applyFont="1" applyFill="1" applyBorder="1" applyAlignment="1">
      <alignment horizontal="center" vertical="center" wrapText="1"/>
    </xf>
    <xf numFmtId="187" fontId="11" fillId="38" borderId="22" xfId="0" applyNumberFormat="1" applyFont="1" applyFill="1" applyBorder="1" applyAlignment="1">
      <alignment horizontal="center" vertical="center" wrapText="1"/>
    </xf>
    <xf numFmtId="187" fontId="11" fillId="38" borderId="23" xfId="0" applyNumberFormat="1" applyFont="1" applyFill="1" applyBorder="1" applyAlignment="1">
      <alignment horizontal="center" vertical="center" wrapText="1"/>
    </xf>
    <xf numFmtId="187" fontId="11" fillId="38" borderId="12" xfId="0" applyNumberFormat="1" applyFont="1" applyFill="1" applyBorder="1" applyAlignment="1">
      <alignment horizontal="center" vertical="center" wrapText="1"/>
    </xf>
    <xf numFmtId="187" fontId="11" fillId="0" borderId="23" xfId="0" applyNumberFormat="1" applyFont="1" applyFill="1" applyBorder="1" applyAlignment="1">
      <alignment horizontal="center" vertical="center" wrapText="1"/>
    </xf>
    <xf numFmtId="187" fontId="11" fillId="0" borderId="12" xfId="0" applyNumberFormat="1" applyFont="1" applyFill="1" applyBorder="1" applyAlignment="1">
      <alignment horizontal="center" vertical="center" wrapText="1"/>
    </xf>
    <xf numFmtId="10" fontId="11" fillId="3" borderId="22" xfId="0" applyNumberFormat="1" applyFont="1" applyFill="1" applyBorder="1" applyAlignment="1">
      <alignment horizontal="center" vertical="center" wrapText="1"/>
    </xf>
    <xf numFmtId="10" fontId="11" fillId="3" borderId="23" xfId="0" applyNumberFormat="1" applyFont="1" applyFill="1" applyBorder="1" applyAlignment="1">
      <alignment horizontal="center" vertical="center" wrapText="1"/>
    </xf>
    <xf numFmtId="10" fontId="11" fillId="3" borderId="12" xfId="0" applyNumberFormat="1" applyFont="1" applyFill="1" applyBorder="1" applyAlignment="1">
      <alignment horizontal="center" vertical="center" wrapText="1"/>
    </xf>
    <xf numFmtId="187" fontId="9" fillId="0" borderId="22" xfId="0" applyNumberFormat="1" applyFont="1" applyFill="1" applyBorder="1" applyAlignment="1">
      <alignment horizontal="center" vertical="center" wrapText="1"/>
    </xf>
    <xf numFmtId="187" fontId="9" fillId="0" borderId="23" xfId="0" applyNumberFormat="1" applyFont="1" applyFill="1" applyBorder="1" applyAlignment="1">
      <alignment horizontal="center" vertical="center" wrapText="1"/>
    </xf>
    <xf numFmtId="187" fontId="9" fillId="0" borderId="12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0" fontId="14" fillId="3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187" fontId="11" fillId="38" borderId="10" xfId="0" applyNumberFormat="1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 readingOrder="2"/>
    </xf>
    <xf numFmtId="0" fontId="11" fillId="0" borderId="23" xfId="0" applyFont="1" applyFill="1" applyBorder="1" applyAlignment="1">
      <alignment horizontal="center" vertical="center" wrapText="1" readingOrder="2"/>
    </xf>
    <xf numFmtId="0" fontId="11" fillId="0" borderId="12" xfId="0" applyFont="1" applyFill="1" applyBorder="1" applyAlignment="1">
      <alignment horizontal="center" vertical="center" wrapText="1" readingOrder="2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4" borderId="22" xfId="0" applyFont="1" applyFill="1" applyBorder="1" applyAlignment="1">
      <alignment horizontal="center" vertical="center" wrapText="1"/>
    </xf>
    <xf numFmtId="0" fontId="11" fillId="44" borderId="23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187" fontId="11" fillId="0" borderId="22" xfId="0" applyNumberFormat="1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187" fontId="9" fillId="0" borderId="18" xfId="0" applyNumberFormat="1" applyFont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readingOrder="2"/>
    </xf>
    <xf numFmtId="0" fontId="11" fillId="0" borderId="18" xfId="0" applyFont="1" applyFill="1" applyBorder="1" applyAlignment="1">
      <alignment horizontal="center" vertical="center" wrapText="1"/>
    </xf>
    <xf numFmtId="187" fontId="11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44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10" fontId="11" fillId="3" borderId="10" xfId="0" applyNumberFormat="1" applyFont="1" applyFill="1" applyBorder="1" applyAlignment="1">
      <alignment horizontal="center" vertical="center" wrapText="1"/>
    </xf>
    <xf numFmtId="0" fontId="11" fillId="45" borderId="22" xfId="0" applyFont="1" applyFill="1" applyBorder="1" applyAlignment="1">
      <alignment horizontal="center" vertical="center" wrapText="1"/>
    </xf>
    <xf numFmtId="0" fontId="11" fillId="45" borderId="23" xfId="0" applyFont="1" applyFill="1" applyBorder="1" applyAlignment="1">
      <alignment horizontal="center" vertical="center" wrapText="1"/>
    </xf>
    <xf numFmtId="0" fontId="11" fillId="45" borderId="1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187" fontId="9" fillId="0" borderId="22" xfId="0" applyNumberFormat="1" applyFont="1" applyBorder="1" applyAlignment="1">
      <alignment horizontal="center" vertical="center" wrapText="1"/>
    </xf>
    <xf numFmtId="187" fontId="9" fillId="0" borderId="23" xfId="0" applyNumberFormat="1" applyFont="1" applyBorder="1" applyAlignment="1">
      <alignment horizontal="center" vertical="center" wrapText="1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 readingOrder="2"/>
    </xf>
    <xf numFmtId="0" fontId="9" fillId="0" borderId="23" xfId="0" applyFont="1" applyFill="1" applyBorder="1" applyAlignment="1">
      <alignment horizontal="center" vertical="center" wrapText="1" readingOrder="2"/>
    </xf>
    <xf numFmtId="0" fontId="9" fillId="0" borderId="12" xfId="0" applyFont="1" applyFill="1" applyBorder="1" applyAlignment="1">
      <alignment horizontal="center" vertical="center" wrapText="1" readingOrder="2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right" vertical="center" wrapText="1"/>
    </xf>
    <xf numFmtId="0" fontId="8" fillId="8" borderId="41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left" vertical="center" wrapText="1"/>
    </xf>
    <xf numFmtId="0" fontId="9" fillId="13" borderId="43" xfId="0" applyFont="1" applyFill="1" applyBorder="1" applyAlignment="1">
      <alignment horizontal="left" vertical="center" wrapText="1"/>
    </xf>
    <xf numFmtId="0" fontId="9" fillId="13" borderId="44" xfId="0" applyFont="1" applyFill="1" applyBorder="1" applyAlignment="1">
      <alignment horizontal="left" vertical="center" wrapText="1"/>
    </xf>
    <xf numFmtId="0" fontId="9" fillId="13" borderId="45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87" fontId="4" fillId="2" borderId="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  <xf numFmtId="187" fontId="9" fillId="16" borderId="10" xfId="0" applyNumberFormat="1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15" fillId="40" borderId="46" xfId="0" applyFont="1" applyFill="1" applyBorder="1" applyAlignment="1">
      <alignment horizontal="center" vertical="center" wrapText="1"/>
    </xf>
    <xf numFmtId="0" fontId="15" fillId="40" borderId="47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7"/>
  <sheetViews>
    <sheetView zoomScale="60" zoomScaleNormal="60" zoomScalePageLayoutView="0" workbookViewId="0" topLeftCell="C142">
      <selection activeCell="C155" sqref="C155:C157"/>
    </sheetView>
  </sheetViews>
  <sheetFormatPr defaultColWidth="11.421875" defaultRowHeight="15"/>
  <cols>
    <col min="1" max="1" width="21.140625" style="1" customWidth="1"/>
    <col min="2" max="2" width="13.8515625" style="1" customWidth="1"/>
    <col min="3" max="3" width="23.57421875" style="1" customWidth="1"/>
    <col min="4" max="4" width="8.7109375" style="1" customWidth="1"/>
    <col min="5" max="5" width="9.00390625" style="1" customWidth="1"/>
    <col min="6" max="6" width="9.28125" style="1" customWidth="1"/>
    <col min="7" max="7" width="11.8515625" style="1" customWidth="1"/>
    <col min="8" max="8" width="12.8515625" style="1" customWidth="1"/>
    <col min="9" max="9" width="15.421875" style="1" customWidth="1"/>
    <col min="10" max="10" width="11.421875" style="1" hidden="1" customWidth="1"/>
    <col min="11" max="11" width="13.28125" style="1" customWidth="1"/>
    <col min="12" max="12" width="12.7109375" style="1" customWidth="1"/>
    <col min="13" max="13" width="19.140625" style="1" customWidth="1"/>
    <col min="14" max="14" width="13.421875" style="1" customWidth="1"/>
    <col min="15" max="15" width="13.7109375" style="1" customWidth="1"/>
    <col min="16" max="16" width="19.140625" style="1" customWidth="1"/>
    <col min="17" max="17" width="13.57421875" style="1" customWidth="1"/>
    <col min="18" max="18" width="11.421875" style="1" customWidth="1"/>
    <col min="19" max="19" width="19.57421875" style="1" customWidth="1"/>
    <col min="20" max="20" width="23.28125" style="1" customWidth="1"/>
    <col min="21" max="21" width="25.8515625" style="1" customWidth="1"/>
    <col min="22" max="22" width="27.140625" style="1" customWidth="1"/>
    <col min="23" max="23" width="26.421875" style="2" customWidth="1"/>
    <col min="24" max="24" width="21.57421875" style="2" customWidth="1"/>
    <col min="25" max="25" width="33.8515625" style="2" customWidth="1"/>
    <col min="26" max="42" width="11.421875" style="2" customWidth="1"/>
    <col min="43" max="16384" width="11.421875" style="1" customWidth="1"/>
  </cols>
  <sheetData>
    <row r="1" spans="1:22" ht="27" customHeight="1">
      <c r="A1" s="201"/>
      <c r="B1" s="201"/>
      <c r="C1" s="201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208"/>
      <c r="P1" s="208"/>
      <c r="Q1" s="208"/>
      <c r="R1" s="211" t="s">
        <v>61</v>
      </c>
      <c r="S1" s="211"/>
      <c r="T1" s="210" t="s">
        <v>186</v>
      </c>
      <c r="U1" s="210"/>
      <c r="V1" s="210"/>
    </row>
    <row r="2" spans="1:35" ht="27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7"/>
      <c r="N2" s="17"/>
      <c r="O2" s="208"/>
      <c r="P2" s="208"/>
      <c r="Q2" s="208"/>
      <c r="R2" s="211" t="s">
        <v>60</v>
      </c>
      <c r="S2" s="211"/>
      <c r="T2" s="210" t="s">
        <v>55</v>
      </c>
      <c r="U2" s="210"/>
      <c r="V2" s="21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2" s="4" customFormat="1" ht="49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7"/>
      <c r="N3" s="17"/>
      <c r="O3" s="208"/>
      <c r="P3" s="208"/>
      <c r="Q3" s="208"/>
      <c r="R3" s="212">
        <v>5015760</v>
      </c>
      <c r="S3" s="212"/>
      <c r="T3" s="210" t="s">
        <v>185</v>
      </c>
      <c r="U3" s="210"/>
      <c r="V3" s="210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4" customFormat="1" ht="27.7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7"/>
      <c r="N4" s="18"/>
      <c r="O4" s="72"/>
      <c r="P4" s="17"/>
      <c r="Q4" s="90">
        <f>R4/R5</f>
        <v>0.32942052535338956</v>
      </c>
      <c r="R4" s="212">
        <f>W185+W186</f>
        <v>27606284</v>
      </c>
      <c r="S4" s="212"/>
      <c r="T4" s="210" t="s">
        <v>183</v>
      </c>
      <c r="U4" s="210"/>
      <c r="V4" s="21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4" customFormat="1" ht="33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7"/>
      <c r="N5" s="17"/>
      <c r="O5" s="209"/>
      <c r="P5" s="208"/>
      <c r="Q5" s="208"/>
      <c r="R5" s="212">
        <f>SUM(W185:W202)+X207</f>
        <v>83802562</v>
      </c>
      <c r="S5" s="212"/>
      <c r="T5" s="210" t="s">
        <v>184</v>
      </c>
      <c r="U5" s="210"/>
      <c r="V5" s="21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23" customFormat="1" ht="44.25" customHeight="1" thickBot="1">
      <c r="A6" s="213" t="s">
        <v>28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1" customFormat="1" ht="31.5" customHeight="1" thickBot="1">
      <c r="A7" s="196" t="s">
        <v>180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7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34" customFormat="1" ht="39" customHeight="1" thickBot="1">
      <c r="A8" s="195" t="s">
        <v>40</v>
      </c>
      <c r="B8" s="195" t="s">
        <v>39</v>
      </c>
      <c r="C8" s="189" t="s">
        <v>38</v>
      </c>
      <c r="D8" s="191" t="s">
        <v>37</v>
      </c>
      <c r="E8" s="192"/>
      <c r="F8" s="193"/>
      <c r="G8" s="189" t="s">
        <v>36</v>
      </c>
      <c r="H8" s="183" t="s">
        <v>35</v>
      </c>
      <c r="I8" s="184"/>
      <c r="J8" s="184"/>
      <c r="K8" s="185"/>
      <c r="L8" s="183" t="s">
        <v>34</v>
      </c>
      <c r="M8" s="184"/>
      <c r="N8" s="185"/>
      <c r="O8" s="183" t="s">
        <v>33</v>
      </c>
      <c r="P8" s="184"/>
      <c r="Q8" s="184"/>
      <c r="R8" s="189" t="s">
        <v>32</v>
      </c>
      <c r="S8" s="189" t="s">
        <v>0</v>
      </c>
      <c r="T8" s="189" t="s">
        <v>31</v>
      </c>
      <c r="U8" s="195" t="s">
        <v>30</v>
      </c>
      <c r="V8" s="195" t="s">
        <v>29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s="34" customFormat="1" ht="58.5" customHeight="1" thickBot="1">
      <c r="A9" s="195"/>
      <c r="B9" s="195"/>
      <c r="C9" s="190"/>
      <c r="D9" s="32">
        <v>2014</v>
      </c>
      <c r="E9" s="32">
        <v>2013</v>
      </c>
      <c r="F9" s="32">
        <v>2012</v>
      </c>
      <c r="G9" s="190"/>
      <c r="H9" s="186"/>
      <c r="I9" s="187"/>
      <c r="J9" s="187"/>
      <c r="K9" s="188"/>
      <c r="L9" s="186"/>
      <c r="M9" s="187"/>
      <c r="N9" s="188"/>
      <c r="O9" s="186"/>
      <c r="P9" s="187"/>
      <c r="Q9" s="187"/>
      <c r="R9" s="190"/>
      <c r="S9" s="190"/>
      <c r="T9" s="190"/>
      <c r="U9" s="195"/>
      <c r="V9" s="19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22" s="19" customFormat="1" ht="39" customHeight="1">
      <c r="A10" s="198" t="s">
        <v>182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/>
    </row>
    <row r="11" spans="1:22" s="20" customFormat="1" ht="43.5" customHeight="1">
      <c r="A11" s="153"/>
      <c r="B11" s="139" t="s">
        <v>58</v>
      </c>
      <c r="C11" s="139" t="s">
        <v>92</v>
      </c>
      <c r="D11" s="139"/>
      <c r="E11" s="139"/>
      <c r="F11" s="138"/>
      <c r="G11" s="128" t="s">
        <v>87</v>
      </c>
      <c r="H11" s="26" t="s">
        <v>43</v>
      </c>
      <c r="I11" s="27" t="s">
        <v>42</v>
      </c>
      <c r="J11" s="28" t="s">
        <v>41</v>
      </c>
      <c r="K11" s="28" t="s">
        <v>41</v>
      </c>
      <c r="L11" s="28" t="s">
        <v>43</v>
      </c>
      <c r="M11" s="27" t="s">
        <v>42</v>
      </c>
      <c r="N11" s="28" t="s">
        <v>41</v>
      </c>
      <c r="O11" s="28" t="s">
        <v>43</v>
      </c>
      <c r="P11" s="28" t="s">
        <v>42</v>
      </c>
      <c r="Q11" s="28" t="s">
        <v>41</v>
      </c>
      <c r="R11" s="162" t="s">
        <v>55</v>
      </c>
      <c r="S11" s="140" t="s">
        <v>1</v>
      </c>
      <c r="T11" s="140" t="s">
        <v>75</v>
      </c>
      <c r="U11" s="161">
        <v>300000</v>
      </c>
      <c r="V11" s="163" t="s">
        <v>93</v>
      </c>
    </row>
    <row r="12" spans="1:22" s="19" customFormat="1" ht="26.25" customHeight="1">
      <c r="A12" s="153"/>
      <c r="B12" s="139"/>
      <c r="C12" s="139"/>
      <c r="D12" s="139"/>
      <c r="E12" s="139"/>
      <c r="F12" s="138"/>
      <c r="G12" s="129"/>
      <c r="H12" s="156">
        <f>I12/U11</f>
        <v>0</v>
      </c>
      <c r="I12" s="117">
        <f>U11-(M12+M14)</f>
        <v>0</v>
      </c>
      <c r="J12" s="29"/>
      <c r="K12" s="160" t="s">
        <v>48</v>
      </c>
      <c r="L12" s="116">
        <f>M12/$U$11</f>
        <v>1</v>
      </c>
      <c r="M12" s="118">
        <f>SUM(P12)</f>
        <v>300000</v>
      </c>
      <c r="N12" s="115" t="s">
        <v>46</v>
      </c>
      <c r="O12" s="116">
        <f>P12/$U$11</f>
        <v>1</v>
      </c>
      <c r="P12" s="118">
        <v>300000</v>
      </c>
      <c r="Q12" s="115" t="s">
        <v>44</v>
      </c>
      <c r="R12" s="162"/>
      <c r="S12" s="140"/>
      <c r="T12" s="140"/>
      <c r="U12" s="161"/>
      <c r="V12" s="163"/>
    </row>
    <row r="13" spans="1:22" s="19" customFormat="1" ht="26.25" customHeight="1">
      <c r="A13" s="153"/>
      <c r="B13" s="139"/>
      <c r="C13" s="139"/>
      <c r="D13" s="139"/>
      <c r="E13" s="139"/>
      <c r="F13" s="138"/>
      <c r="G13" s="129"/>
      <c r="H13" s="156"/>
      <c r="I13" s="117"/>
      <c r="J13" s="29"/>
      <c r="K13" s="160"/>
      <c r="L13" s="116"/>
      <c r="M13" s="118"/>
      <c r="N13" s="115"/>
      <c r="O13" s="116"/>
      <c r="P13" s="118"/>
      <c r="Q13" s="115"/>
      <c r="R13" s="162"/>
      <c r="S13" s="140"/>
      <c r="T13" s="140"/>
      <c r="U13" s="161"/>
      <c r="V13" s="163"/>
    </row>
    <row r="14" spans="1:22" s="19" customFormat="1" ht="26.25" customHeight="1">
      <c r="A14" s="153"/>
      <c r="B14" s="139"/>
      <c r="C14" s="139"/>
      <c r="D14" s="139"/>
      <c r="E14" s="139"/>
      <c r="F14" s="138"/>
      <c r="G14" s="129"/>
      <c r="H14" s="156"/>
      <c r="I14" s="117"/>
      <c r="J14" s="29"/>
      <c r="K14" s="160"/>
      <c r="L14" s="116">
        <f>M14/$U$11</f>
        <v>0</v>
      </c>
      <c r="M14" s="117">
        <f>SUM(P14)</f>
        <v>0</v>
      </c>
      <c r="N14" s="115" t="s">
        <v>47</v>
      </c>
      <c r="O14" s="116">
        <f>P15/$U$11</f>
        <v>0</v>
      </c>
      <c r="P14" s="117">
        <v>0</v>
      </c>
      <c r="Q14" s="115" t="s">
        <v>45</v>
      </c>
      <c r="R14" s="162"/>
      <c r="S14" s="140"/>
      <c r="T14" s="140"/>
      <c r="U14" s="161"/>
      <c r="V14" s="163"/>
    </row>
    <row r="15" spans="1:22" s="19" customFormat="1" ht="26.25" customHeight="1">
      <c r="A15" s="153"/>
      <c r="B15" s="139"/>
      <c r="C15" s="139"/>
      <c r="D15" s="139"/>
      <c r="E15" s="139"/>
      <c r="F15" s="138"/>
      <c r="G15" s="130"/>
      <c r="H15" s="156"/>
      <c r="I15" s="117"/>
      <c r="J15" s="29"/>
      <c r="K15" s="160"/>
      <c r="L15" s="116"/>
      <c r="M15" s="117"/>
      <c r="N15" s="115"/>
      <c r="O15" s="116"/>
      <c r="P15" s="117"/>
      <c r="Q15" s="115"/>
      <c r="R15" s="162"/>
      <c r="S15" s="140"/>
      <c r="T15" s="140"/>
      <c r="U15" s="161"/>
      <c r="V15" s="163"/>
    </row>
    <row r="16" spans="1:24" s="19" customFormat="1" ht="43.5" customHeight="1">
      <c r="A16" s="153"/>
      <c r="B16" s="139" t="s">
        <v>58</v>
      </c>
      <c r="C16" s="139" t="s">
        <v>92</v>
      </c>
      <c r="D16" s="139"/>
      <c r="E16" s="139"/>
      <c r="F16" s="138"/>
      <c r="G16" s="128" t="s">
        <v>87</v>
      </c>
      <c r="H16" s="26" t="s">
        <v>43</v>
      </c>
      <c r="I16" s="27" t="s">
        <v>42</v>
      </c>
      <c r="J16" s="28" t="s">
        <v>41</v>
      </c>
      <c r="K16" s="28" t="s">
        <v>41</v>
      </c>
      <c r="L16" s="28" t="s">
        <v>43</v>
      </c>
      <c r="M16" s="27" t="s">
        <v>42</v>
      </c>
      <c r="N16" s="28" t="s">
        <v>41</v>
      </c>
      <c r="O16" s="28" t="s">
        <v>43</v>
      </c>
      <c r="P16" s="27" t="s">
        <v>42</v>
      </c>
      <c r="Q16" s="28" t="s">
        <v>41</v>
      </c>
      <c r="R16" s="162" t="s">
        <v>55</v>
      </c>
      <c r="S16" s="140" t="s">
        <v>1</v>
      </c>
      <c r="T16" s="140" t="s">
        <v>187</v>
      </c>
      <c r="U16" s="161">
        <v>300000</v>
      </c>
      <c r="V16" s="163" t="s">
        <v>94</v>
      </c>
      <c r="W16" s="70"/>
      <c r="X16" s="70"/>
    </row>
    <row r="17" spans="1:22" s="19" customFormat="1" ht="26.25" customHeight="1">
      <c r="A17" s="153"/>
      <c r="B17" s="139"/>
      <c r="C17" s="139"/>
      <c r="D17" s="139"/>
      <c r="E17" s="139"/>
      <c r="F17" s="138"/>
      <c r="G17" s="129"/>
      <c r="H17" s="156">
        <f>I17/U16</f>
        <v>0</v>
      </c>
      <c r="I17" s="117">
        <f>U16-(M17+M19)</f>
        <v>0</v>
      </c>
      <c r="J17" s="29"/>
      <c r="K17" s="160" t="s">
        <v>48</v>
      </c>
      <c r="L17" s="116">
        <f>M17/$U$16</f>
        <v>1</v>
      </c>
      <c r="M17" s="118">
        <f>SUM(P17)</f>
        <v>300000</v>
      </c>
      <c r="N17" s="115" t="s">
        <v>46</v>
      </c>
      <c r="O17" s="116">
        <f>P17/$U$16</f>
        <v>1</v>
      </c>
      <c r="P17" s="118">
        <v>300000</v>
      </c>
      <c r="Q17" s="115" t="s">
        <v>44</v>
      </c>
      <c r="R17" s="162"/>
      <c r="S17" s="140"/>
      <c r="T17" s="140"/>
      <c r="U17" s="161"/>
      <c r="V17" s="163"/>
    </row>
    <row r="18" spans="1:22" s="19" customFormat="1" ht="26.25" customHeight="1">
      <c r="A18" s="153"/>
      <c r="B18" s="139"/>
      <c r="C18" s="139"/>
      <c r="D18" s="139"/>
      <c r="E18" s="139"/>
      <c r="F18" s="138"/>
      <c r="G18" s="129"/>
      <c r="H18" s="156"/>
      <c r="I18" s="117"/>
      <c r="J18" s="29"/>
      <c r="K18" s="160"/>
      <c r="L18" s="116"/>
      <c r="M18" s="118"/>
      <c r="N18" s="115"/>
      <c r="O18" s="116"/>
      <c r="P18" s="118"/>
      <c r="Q18" s="115"/>
      <c r="R18" s="162"/>
      <c r="S18" s="140"/>
      <c r="T18" s="140"/>
      <c r="U18" s="161"/>
      <c r="V18" s="163"/>
    </row>
    <row r="19" spans="1:22" s="19" customFormat="1" ht="26.25" customHeight="1">
      <c r="A19" s="153"/>
      <c r="B19" s="139"/>
      <c r="C19" s="139"/>
      <c r="D19" s="139"/>
      <c r="E19" s="139"/>
      <c r="F19" s="138"/>
      <c r="G19" s="129"/>
      <c r="H19" s="156"/>
      <c r="I19" s="117"/>
      <c r="J19" s="29"/>
      <c r="K19" s="160"/>
      <c r="L19" s="116">
        <f>M19/$U$16</f>
        <v>0</v>
      </c>
      <c r="M19" s="117">
        <f>SUM(P19)</f>
        <v>0</v>
      </c>
      <c r="N19" s="115" t="s">
        <v>47</v>
      </c>
      <c r="O19" s="116">
        <f>P19/$U$16</f>
        <v>0</v>
      </c>
      <c r="P19" s="117">
        <v>0</v>
      </c>
      <c r="Q19" s="115" t="s">
        <v>45</v>
      </c>
      <c r="R19" s="162"/>
      <c r="S19" s="140"/>
      <c r="T19" s="140"/>
      <c r="U19" s="161"/>
      <c r="V19" s="163"/>
    </row>
    <row r="20" spans="1:22" s="19" customFormat="1" ht="26.25" customHeight="1">
      <c r="A20" s="153"/>
      <c r="B20" s="139"/>
      <c r="C20" s="139"/>
      <c r="D20" s="139"/>
      <c r="E20" s="139"/>
      <c r="F20" s="138"/>
      <c r="G20" s="130"/>
      <c r="H20" s="156"/>
      <c r="I20" s="117"/>
      <c r="J20" s="29"/>
      <c r="K20" s="160"/>
      <c r="L20" s="116"/>
      <c r="M20" s="117"/>
      <c r="N20" s="115"/>
      <c r="O20" s="116"/>
      <c r="P20" s="117"/>
      <c r="Q20" s="115"/>
      <c r="R20" s="162"/>
      <c r="S20" s="140"/>
      <c r="T20" s="140"/>
      <c r="U20" s="161"/>
      <c r="V20" s="163"/>
    </row>
    <row r="21" spans="1:22" s="19" customFormat="1" ht="43.5" customHeight="1">
      <c r="A21" s="153"/>
      <c r="B21" s="139" t="s">
        <v>58</v>
      </c>
      <c r="C21" s="139" t="s">
        <v>96</v>
      </c>
      <c r="D21" s="139"/>
      <c r="E21" s="139"/>
      <c r="F21" s="138"/>
      <c r="G21" s="128" t="s">
        <v>87</v>
      </c>
      <c r="H21" s="26" t="s">
        <v>43</v>
      </c>
      <c r="I21" s="27" t="s">
        <v>42</v>
      </c>
      <c r="J21" s="28" t="s">
        <v>41</v>
      </c>
      <c r="K21" s="28" t="s">
        <v>41</v>
      </c>
      <c r="L21" s="28" t="s">
        <v>43</v>
      </c>
      <c r="M21" s="27" t="s">
        <v>42</v>
      </c>
      <c r="N21" s="28" t="s">
        <v>41</v>
      </c>
      <c r="O21" s="28" t="s">
        <v>43</v>
      </c>
      <c r="P21" s="27" t="s">
        <v>42</v>
      </c>
      <c r="Q21" s="28" t="s">
        <v>41</v>
      </c>
      <c r="R21" s="162" t="s">
        <v>55</v>
      </c>
      <c r="S21" s="140" t="s">
        <v>1</v>
      </c>
      <c r="T21" s="140" t="s">
        <v>76</v>
      </c>
      <c r="U21" s="161">
        <v>300000</v>
      </c>
      <c r="V21" s="163" t="s">
        <v>95</v>
      </c>
    </row>
    <row r="22" spans="1:22" s="19" customFormat="1" ht="26.25" customHeight="1">
      <c r="A22" s="153"/>
      <c r="B22" s="139"/>
      <c r="C22" s="139"/>
      <c r="D22" s="139"/>
      <c r="E22" s="139"/>
      <c r="F22" s="138"/>
      <c r="G22" s="129"/>
      <c r="H22" s="156">
        <f>I22/U21</f>
        <v>0</v>
      </c>
      <c r="I22" s="117">
        <f>U21-(M22+M24)</f>
        <v>0</v>
      </c>
      <c r="J22" s="29"/>
      <c r="K22" s="160" t="s">
        <v>48</v>
      </c>
      <c r="L22" s="116">
        <f>M22/$U$21</f>
        <v>1</v>
      </c>
      <c r="M22" s="118">
        <f>SUM(P22)</f>
        <v>300000</v>
      </c>
      <c r="N22" s="115" t="s">
        <v>46</v>
      </c>
      <c r="O22" s="116">
        <f>P22/$U$21</f>
        <v>1</v>
      </c>
      <c r="P22" s="118">
        <v>300000</v>
      </c>
      <c r="Q22" s="115" t="s">
        <v>44</v>
      </c>
      <c r="R22" s="162"/>
      <c r="S22" s="140"/>
      <c r="T22" s="140"/>
      <c r="U22" s="161"/>
      <c r="V22" s="163"/>
    </row>
    <row r="23" spans="1:22" s="19" customFormat="1" ht="26.25" customHeight="1">
      <c r="A23" s="153"/>
      <c r="B23" s="139"/>
      <c r="C23" s="139"/>
      <c r="D23" s="139"/>
      <c r="E23" s="139"/>
      <c r="F23" s="138"/>
      <c r="G23" s="129"/>
      <c r="H23" s="156"/>
      <c r="I23" s="117"/>
      <c r="J23" s="29"/>
      <c r="K23" s="160"/>
      <c r="L23" s="116"/>
      <c r="M23" s="118"/>
      <c r="N23" s="115"/>
      <c r="O23" s="116"/>
      <c r="P23" s="118"/>
      <c r="Q23" s="115"/>
      <c r="R23" s="162"/>
      <c r="S23" s="140"/>
      <c r="T23" s="140"/>
      <c r="U23" s="161"/>
      <c r="V23" s="163"/>
    </row>
    <row r="24" spans="1:22" s="19" customFormat="1" ht="26.25" customHeight="1">
      <c r="A24" s="153"/>
      <c r="B24" s="139"/>
      <c r="C24" s="139"/>
      <c r="D24" s="139"/>
      <c r="E24" s="139"/>
      <c r="F24" s="138"/>
      <c r="G24" s="129"/>
      <c r="H24" s="156"/>
      <c r="I24" s="117"/>
      <c r="J24" s="29"/>
      <c r="K24" s="160"/>
      <c r="L24" s="116">
        <f>M24/$U$21</f>
        <v>0</v>
      </c>
      <c r="M24" s="117">
        <f>SUM(P24)</f>
        <v>0</v>
      </c>
      <c r="N24" s="115" t="s">
        <v>47</v>
      </c>
      <c r="O24" s="116">
        <f>P24/$U$21</f>
        <v>0</v>
      </c>
      <c r="P24" s="117">
        <v>0</v>
      </c>
      <c r="Q24" s="115" t="s">
        <v>45</v>
      </c>
      <c r="R24" s="162"/>
      <c r="S24" s="140"/>
      <c r="T24" s="140"/>
      <c r="U24" s="161"/>
      <c r="V24" s="163"/>
    </row>
    <row r="25" spans="1:22" s="19" customFormat="1" ht="26.25" customHeight="1">
      <c r="A25" s="153"/>
      <c r="B25" s="139"/>
      <c r="C25" s="139"/>
      <c r="D25" s="139"/>
      <c r="E25" s="139"/>
      <c r="F25" s="138"/>
      <c r="G25" s="130"/>
      <c r="H25" s="156"/>
      <c r="I25" s="117"/>
      <c r="J25" s="29"/>
      <c r="K25" s="160"/>
      <c r="L25" s="116"/>
      <c r="M25" s="117"/>
      <c r="N25" s="115"/>
      <c r="O25" s="116"/>
      <c r="P25" s="117"/>
      <c r="Q25" s="115"/>
      <c r="R25" s="162"/>
      <c r="S25" s="140"/>
      <c r="T25" s="140"/>
      <c r="U25" s="161"/>
      <c r="V25" s="163"/>
    </row>
    <row r="26" spans="1:22" s="19" customFormat="1" ht="43.5" customHeight="1">
      <c r="A26" s="153"/>
      <c r="B26" s="139" t="s">
        <v>58</v>
      </c>
      <c r="C26" s="139" t="s">
        <v>97</v>
      </c>
      <c r="D26" s="139"/>
      <c r="E26" s="139"/>
      <c r="F26" s="138"/>
      <c r="G26" s="128" t="s">
        <v>87</v>
      </c>
      <c r="H26" s="26" t="s">
        <v>43</v>
      </c>
      <c r="I26" s="27" t="s">
        <v>42</v>
      </c>
      <c r="J26" s="28" t="s">
        <v>41</v>
      </c>
      <c r="K26" s="28" t="s">
        <v>41</v>
      </c>
      <c r="L26" s="28" t="s">
        <v>43</v>
      </c>
      <c r="M26" s="27" t="s">
        <v>42</v>
      </c>
      <c r="N26" s="28" t="s">
        <v>41</v>
      </c>
      <c r="O26" s="28" t="s">
        <v>43</v>
      </c>
      <c r="P26" s="27" t="s">
        <v>42</v>
      </c>
      <c r="Q26" s="28" t="s">
        <v>41</v>
      </c>
      <c r="R26" s="162" t="s">
        <v>55</v>
      </c>
      <c r="S26" s="140" t="s">
        <v>1</v>
      </c>
      <c r="T26" s="140" t="s">
        <v>77</v>
      </c>
      <c r="U26" s="161">
        <v>550000</v>
      </c>
      <c r="V26" s="163" t="s">
        <v>98</v>
      </c>
    </row>
    <row r="27" spans="1:22" s="19" customFormat="1" ht="26.25" customHeight="1">
      <c r="A27" s="153"/>
      <c r="B27" s="139"/>
      <c r="C27" s="139"/>
      <c r="D27" s="139"/>
      <c r="E27" s="139"/>
      <c r="F27" s="138"/>
      <c r="G27" s="129"/>
      <c r="H27" s="156">
        <f>I27/U26</f>
        <v>0</v>
      </c>
      <c r="I27" s="117">
        <f>U26-(M27+M29)</f>
        <v>0</v>
      </c>
      <c r="J27" s="29"/>
      <c r="K27" s="160" t="s">
        <v>48</v>
      </c>
      <c r="L27" s="116">
        <f>M27/$U$26</f>
        <v>1</v>
      </c>
      <c r="M27" s="118">
        <f>SUM(P27)</f>
        <v>550000</v>
      </c>
      <c r="N27" s="115" t="s">
        <v>46</v>
      </c>
      <c r="O27" s="116">
        <f>P27/$U$26</f>
        <v>1</v>
      </c>
      <c r="P27" s="118">
        <v>550000</v>
      </c>
      <c r="Q27" s="115" t="s">
        <v>44</v>
      </c>
      <c r="R27" s="162"/>
      <c r="S27" s="140"/>
      <c r="T27" s="140"/>
      <c r="U27" s="161"/>
      <c r="V27" s="163"/>
    </row>
    <row r="28" spans="1:22" s="19" customFormat="1" ht="26.25" customHeight="1">
      <c r="A28" s="153"/>
      <c r="B28" s="139"/>
      <c r="C28" s="139"/>
      <c r="D28" s="139"/>
      <c r="E28" s="139"/>
      <c r="F28" s="138"/>
      <c r="G28" s="129"/>
      <c r="H28" s="156"/>
      <c r="I28" s="117"/>
      <c r="J28" s="29"/>
      <c r="K28" s="160"/>
      <c r="L28" s="116"/>
      <c r="M28" s="118"/>
      <c r="N28" s="115"/>
      <c r="O28" s="116"/>
      <c r="P28" s="118"/>
      <c r="Q28" s="115"/>
      <c r="R28" s="162"/>
      <c r="S28" s="140"/>
      <c r="T28" s="140"/>
      <c r="U28" s="161"/>
      <c r="V28" s="163"/>
    </row>
    <row r="29" spans="1:22" s="19" customFormat="1" ht="26.25" customHeight="1">
      <c r="A29" s="153"/>
      <c r="B29" s="139"/>
      <c r="C29" s="139"/>
      <c r="D29" s="139"/>
      <c r="E29" s="139"/>
      <c r="F29" s="138"/>
      <c r="G29" s="129"/>
      <c r="H29" s="156"/>
      <c r="I29" s="117"/>
      <c r="J29" s="29"/>
      <c r="K29" s="160"/>
      <c r="L29" s="116">
        <f>M29/$U$26</f>
        <v>0</v>
      </c>
      <c r="M29" s="117">
        <f>SUM(P29)</f>
        <v>0</v>
      </c>
      <c r="N29" s="115" t="s">
        <v>47</v>
      </c>
      <c r="O29" s="116">
        <f>P29/$U$26</f>
        <v>0</v>
      </c>
      <c r="P29" s="117">
        <v>0</v>
      </c>
      <c r="Q29" s="115" t="s">
        <v>45</v>
      </c>
      <c r="R29" s="162"/>
      <c r="S29" s="140"/>
      <c r="T29" s="140"/>
      <c r="U29" s="161"/>
      <c r="V29" s="163"/>
    </row>
    <row r="30" spans="1:22" s="19" customFormat="1" ht="26.25" customHeight="1">
      <c r="A30" s="153"/>
      <c r="B30" s="139"/>
      <c r="C30" s="139"/>
      <c r="D30" s="139"/>
      <c r="E30" s="139"/>
      <c r="F30" s="138"/>
      <c r="G30" s="130"/>
      <c r="H30" s="156"/>
      <c r="I30" s="117"/>
      <c r="J30" s="29"/>
      <c r="K30" s="160"/>
      <c r="L30" s="116"/>
      <c r="M30" s="117"/>
      <c r="N30" s="115"/>
      <c r="O30" s="116"/>
      <c r="P30" s="117"/>
      <c r="Q30" s="115"/>
      <c r="R30" s="162"/>
      <c r="S30" s="140"/>
      <c r="T30" s="140"/>
      <c r="U30" s="161"/>
      <c r="V30" s="163"/>
    </row>
    <row r="31" spans="1:23" s="19" customFormat="1" ht="43.5" customHeight="1">
      <c r="A31" s="153"/>
      <c r="B31" s="139" t="s">
        <v>58</v>
      </c>
      <c r="C31" s="216" t="s">
        <v>179</v>
      </c>
      <c r="D31" s="139"/>
      <c r="E31" s="138"/>
      <c r="F31" s="139"/>
      <c r="G31" s="128" t="s">
        <v>87</v>
      </c>
      <c r="H31" s="26" t="s">
        <v>43</v>
      </c>
      <c r="I31" s="27" t="s">
        <v>42</v>
      </c>
      <c r="J31" s="28" t="s">
        <v>41</v>
      </c>
      <c r="K31" s="28" t="s">
        <v>41</v>
      </c>
      <c r="L31" s="28" t="s">
        <v>43</v>
      </c>
      <c r="M31" s="27" t="s">
        <v>42</v>
      </c>
      <c r="N31" s="28" t="s">
        <v>41</v>
      </c>
      <c r="O31" s="28" t="s">
        <v>43</v>
      </c>
      <c r="P31" s="27" t="s">
        <v>42</v>
      </c>
      <c r="Q31" s="28" t="s">
        <v>41</v>
      </c>
      <c r="R31" s="162" t="s">
        <v>55</v>
      </c>
      <c r="S31" s="140" t="s">
        <v>1</v>
      </c>
      <c r="T31" s="140" t="s">
        <v>78</v>
      </c>
      <c r="U31" s="161">
        <v>300000</v>
      </c>
      <c r="V31" s="163" t="s">
        <v>99</v>
      </c>
      <c r="W31" s="70"/>
    </row>
    <row r="32" spans="1:22" s="19" customFormat="1" ht="26.25" customHeight="1">
      <c r="A32" s="153"/>
      <c r="B32" s="139"/>
      <c r="C32" s="217"/>
      <c r="D32" s="139"/>
      <c r="E32" s="138"/>
      <c r="F32" s="139"/>
      <c r="G32" s="129"/>
      <c r="H32" s="156">
        <f>I32/U31</f>
        <v>0</v>
      </c>
      <c r="I32" s="117">
        <f>U31-(M32+M34)</f>
        <v>0</v>
      </c>
      <c r="J32" s="29"/>
      <c r="K32" s="160" t="s">
        <v>48</v>
      </c>
      <c r="L32" s="116">
        <f>M32/$U$31</f>
        <v>1</v>
      </c>
      <c r="M32" s="118">
        <f>SUM(P32)</f>
        <v>300000</v>
      </c>
      <c r="N32" s="115" t="s">
        <v>46</v>
      </c>
      <c r="O32" s="116">
        <f>P32/$U$31</f>
        <v>1</v>
      </c>
      <c r="P32" s="118">
        <v>300000</v>
      </c>
      <c r="Q32" s="115" t="s">
        <v>44</v>
      </c>
      <c r="R32" s="162"/>
      <c r="S32" s="140"/>
      <c r="T32" s="140"/>
      <c r="U32" s="161"/>
      <c r="V32" s="163"/>
    </row>
    <row r="33" spans="1:22" s="19" customFormat="1" ht="26.25" customHeight="1">
      <c r="A33" s="153"/>
      <c r="B33" s="139"/>
      <c r="C33" s="217"/>
      <c r="D33" s="139"/>
      <c r="E33" s="138"/>
      <c r="F33" s="139"/>
      <c r="G33" s="129"/>
      <c r="H33" s="156"/>
      <c r="I33" s="117"/>
      <c r="J33" s="29"/>
      <c r="K33" s="160"/>
      <c r="L33" s="116"/>
      <c r="M33" s="118"/>
      <c r="N33" s="115"/>
      <c r="O33" s="116"/>
      <c r="P33" s="118"/>
      <c r="Q33" s="115"/>
      <c r="R33" s="162"/>
      <c r="S33" s="140"/>
      <c r="T33" s="140"/>
      <c r="U33" s="161"/>
      <c r="V33" s="163"/>
    </row>
    <row r="34" spans="1:22" s="19" customFormat="1" ht="26.25" customHeight="1">
      <c r="A34" s="153"/>
      <c r="B34" s="139"/>
      <c r="C34" s="217"/>
      <c r="D34" s="139"/>
      <c r="E34" s="138"/>
      <c r="F34" s="139"/>
      <c r="G34" s="129"/>
      <c r="H34" s="156"/>
      <c r="I34" s="117"/>
      <c r="J34" s="29"/>
      <c r="K34" s="160"/>
      <c r="L34" s="116">
        <f>M34/$U$31</f>
        <v>0</v>
      </c>
      <c r="M34" s="117">
        <f>SUM(P34)</f>
        <v>0</v>
      </c>
      <c r="N34" s="115" t="s">
        <v>47</v>
      </c>
      <c r="O34" s="116">
        <f>P34/$U$31</f>
        <v>0</v>
      </c>
      <c r="P34" s="117">
        <v>0</v>
      </c>
      <c r="Q34" s="115" t="s">
        <v>45</v>
      </c>
      <c r="R34" s="162"/>
      <c r="S34" s="140"/>
      <c r="T34" s="140"/>
      <c r="U34" s="161"/>
      <c r="V34" s="163"/>
    </row>
    <row r="35" spans="1:22" s="19" customFormat="1" ht="26.25" customHeight="1">
      <c r="A35" s="153"/>
      <c r="B35" s="139"/>
      <c r="C35" s="218"/>
      <c r="D35" s="139"/>
      <c r="E35" s="138"/>
      <c r="F35" s="139"/>
      <c r="G35" s="130"/>
      <c r="H35" s="156"/>
      <c r="I35" s="117"/>
      <c r="J35" s="29"/>
      <c r="K35" s="160"/>
      <c r="L35" s="116"/>
      <c r="M35" s="117"/>
      <c r="N35" s="115"/>
      <c r="O35" s="116"/>
      <c r="P35" s="117"/>
      <c r="Q35" s="115"/>
      <c r="R35" s="162"/>
      <c r="S35" s="140"/>
      <c r="T35" s="140"/>
      <c r="U35" s="161"/>
      <c r="V35" s="163"/>
    </row>
    <row r="36" spans="1:22" s="19" customFormat="1" ht="43.5" customHeight="1">
      <c r="A36" s="153"/>
      <c r="B36" s="139" t="s">
        <v>59</v>
      </c>
      <c r="C36" s="139" t="s">
        <v>101</v>
      </c>
      <c r="D36" s="139"/>
      <c r="E36" s="138"/>
      <c r="F36" s="139"/>
      <c r="G36" s="128" t="s">
        <v>87</v>
      </c>
      <c r="H36" s="26" t="s">
        <v>43</v>
      </c>
      <c r="I36" s="27" t="s">
        <v>42</v>
      </c>
      <c r="J36" s="28" t="s">
        <v>41</v>
      </c>
      <c r="K36" s="28" t="s">
        <v>41</v>
      </c>
      <c r="L36" s="28" t="s">
        <v>43</v>
      </c>
      <c r="M36" s="27" t="s">
        <v>42</v>
      </c>
      <c r="N36" s="28" t="s">
        <v>41</v>
      </c>
      <c r="O36" s="28" t="s">
        <v>43</v>
      </c>
      <c r="P36" s="27" t="s">
        <v>42</v>
      </c>
      <c r="Q36" s="28" t="s">
        <v>41</v>
      </c>
      <c r="R36" s="162" t="s">
        <v>55</v>
      </c>
      <c r="S36" s="140" t="s">
        <v>1</v>
      </c>
      <c r="T36" s="140" t="s">
        <v>79</v>
      </c>
      <c r="U36" s="161">
        <v>300000</v>
      </c>
      <c r="V36" s="163" t="s">
        <v>100</v>
      </c>
    </row>
    <row r="37" spans="1:22" s="19" customFormat="1" ht="26.25" customHeight="1">
      <c r="A37" s="153"/>
      <c r="B37" s="139"/>
      <c r="C37" s="139"/>
      <c r="D37" s="139"/>
      <c r="E37" s="138"/>
      <c r="F37" s="139"/>
      <c r="G37" s="129"/>
      <c r="H37" s="156">
        <f>I37/U36</f>
        <v>0</v>
      </c>
      <c r="I37" s="117">
        <f>U36-(M37+M39)</f>
        <v>0</v>
      </c>
      <c r="J37" s="29"/>
      <c r="K37" s="160" t="s">
        <v>48</v>
      </c>
      <c r="L37" s="116">
        <f>M37/$U$36</f>
        <v>1</v>
      </c>
      <c r="M37" s="118">
        <f>SUM(P37)</f>
        <v>300000</v>
      </c>
      <c r="N37" s="115" t="s">
        <v>46</v>
      </c>
      <c r="O37" s="116">
        <f>P37/$U$36</f>
        <v>1</v>
      </c>
      <c r="P37" s="118">
        <v>300000</v>
      </c>
      <c r="Q37" s="115" t="s">
        <v>44</v>
      </c>
      <c r="R37" s="162"/>
      <c r="S37" s="140"/>
      <c r="T37" s="140"/>
      <c r="U37" s="161"/>
      <c r="V37" s="163"/>
    </row>
    <row r="38" spans="1:22" s="19" customFormat="1" ht="26.25" customHeight="1">
      <c r="A38" s="153"/>
      <c r="B38" s="139"/>
      <c r="C38" s="139"/>
      <c r="D38" s="139"/>
      <c r="E38" s="138"/>
      <c r="F38" s="139"/>
      <c r="G38" s="129"/>
      <c r="H38" s="156"/>
      <c r="I38" s="117"/>
      <c r="J38" s="29"/>
      <c r="K38" s="160"/>
      <c r="L38" s="116"/>
      <c r="M38" s="118"/>
      <c r="N38" s="115"/>
      <c r="O38" s="116"/>
      <c r="P38" s="118"/>
      <c r="Q38" s="115"/>
      <c r="R38" s="162"/>
      <c r="S38" s="140"/>
      <c r="T38" s="140"/>
      <c r="U38" s="161"/>
      <c r="V38" s="163"/>
    </row>
    <row r="39" spans="1:22" s="19" customFormat="1" ht="26.25" customHeight="1">
      <c r="A39" s="153"/>
      <c r="B39" s="139"/>
      <c r="C39" s="139"/>
      <c r="D39" s="139"/>
      <c r="E39" s="138"/>
      <c r="F39" s="139"/>
      <c r="G39" s="129"/>
      <c r="H39" s="156"/>
      <c r="I39" s="117"/>
      <c r="J39" s="29"/>
      <c r="K39" s="160"/>
      <c r="L39" s="116">
        <f>M39/$U$36</f>
        <v>0</v>
      </c>
      <c r="M39" s="117">
        <f>SUM(P39)</f>
        <v>0</v>
      </c>
      <c r="N39" s="115" t="s">
        <v>47</v>
      </c>
      <c r="O39" s="116">
        <f>P39/$U$36</f>
        <v>0</v>
      </c>
      <c r="P39" s="117">
        <v>0</v>
      </c>
      <c r="Q39" s="115" t="s">
        <v>45</v>
      </c>
      <c r="R39" s="162"/>
      <c r="S39" s="140"/>
      <c r="T39" s="140"/>
      <c r="U39" s="161"/>
      <c r="V39" s="163"/>
    </row>
    <row r="40" spans="1:22" s="19" customFormat="1" ht="26.25" customHeight="1">
      <c r="A40" s="153"/>
      <c r="B40" s="139"/>
      <c r="C40" s="139"/>
      <c r="D40" s="139"/>
      <c r="E40" s="138"/>
      <c r="F40" s="139"/>
      <c r="G40" s="130"/>
      <c r="H40" s="156"/>
      <c r="I40" s="117"/>
      <c r="J40" s="29"/>
      <c r="K40" s="160"/>
      <c r="L40" s="116"/>
      <c r="M40" s="117"/>
      <c r="N40" s="115"/>
      <c r="O40" s="116"/>
      <c r="P40" s="117"/>
      <c r="Q40" s="115"/>
      <c r="R40" s="162"/>
      <c r="S40" s="140"/>
      <c r="T40" s="140"/>
      <c r="U40" s="161"/>
      <c r="V40" s="163"/>
    </row>
    <row r="41" spans="1:22" s="19" customFormat="1" ht="43.5" customHeight="1">
      <c r="A41" s="153"/>
      <c r="B41" s="139" t="s">
        <v>59</v>
      </c>
      <c r="C41" s="139" t="s">
        <v>101</v>
      </c>
      <c r="D41" s="139"/>
      <c r="E41" s="138"/>
      <c r="F41" s="139"/>
      <c r="G41" s="128" t="s">
        <v>87</v>
      </c>
      <c r="H41" s="26" t="s">
        <v>43</v>
      </c>
      <c r="I41" s="27" t="s">
        <v>42</v>
      </c>
      <c r="J41" s="28" t="s">
        <v>41</v>
      </c>
      <c r="K41" s="28" t="s">
        <v>41</v>
      </c>
      <c r="L41" s="28" t="s">
        <v>43</v>
      </c>
      <c r="M41" s="27" t="s">
        <v>42</v>
      </c>
      <c r="N41" s="28" t="s">
        <v>41</v>
      </c>
      <c r="O41" s="28" t="s">
        <v>43</v>
      </c>
      <c r="P41" s="27" t="s">
        <v>42</v>
      </c>
      <c r="Q41" s="28" t="s">
        <v>41</v>
      </c>
      <c r="R41" s="162" t="s">
        <v>55</v>
      </c>
      <c r="S41" s="140" t="s">
        <v>1</v>
      </c>
      <c r="T41" s="140" t="s">
        <v>80</v>
      </c>
      <c r="U41" s="161">
        <v>200000</v>
      </c>
      <c r="V41" s="163" t="s">
        <v>102</v>
      </c>
    </row>
    <row r="42" spans="1:22" s="19" customFormat="1" ht="26.25" customHeight="1">
      <c r="A42" s="153"/>
      <c r="B42" s="139"/>
      <c r="C42" s="139"/>
      <c r="D42" s="139"/>
      <c r="E42" s="138"/>
      <c r="F42" s="139"/>
      <c r="G42" s="129"/>
      <c r="H42" s="156">
        <f>I42/U41</f>
        <v>0</v>
      </c>
      <c r="I42" s="117">
        <f>U41-(M42+M44)</f>
        <v>0</v>
      </c>
      <c r="J42" s="29"/>
      <c r="K42" s="160" t="s">
        <v>48</v>
      </c>
      <c r="L42" s="116">
        <f>M42/$U$41</f>
        <v>1</v>
      </c>
      <c r="M42" s="118">
        <f>SUM(P42)</f>
        <v>200000</v>
      </c>
      <c r="N42" s="115" t="s">
        <v>46</v>
      </c>
      <c r="O42" s="116">
        <f>P42/$U$41</f>
        <v>1</v>
      </c>
      <c r="P42" s="118">
        <v>200000</v>
      </c>
      <c r="Q42" s="115" t="s">
        <v>44</v>
      </c>
      <c r="R42" s="162"/>
      <c r="S42" s="140"/>
      <c r="T42" s="140"/>
      <c r="U42" s="161"/>
      <c r="V42" s="163"/>
    </row>
    <row r="43" spans="1:22" s="19" customFormat="1" ht="26.25" customHeight="1">
      <c r="A43" s="153"/>
      <c r="B43" s="139"/>
      <c r="C43" s="139"/>
      <c r="D43" s="139"/>
      <c r="E43" s="138"/>
      <c r="F43" s="139"/>
      <c r="G43" s="129"/>
      <c r="H43" s="156"/>
      <c r="I43" s="117"/>
      <c r="J43" s="29"/>
      <c r="K43" s="160"/>
      <c r="L43" s="116"/>
      <c r="M43" s="118"/>
      <c r="N43" s="115"/>
      <c r="O43" s="116"/>
      <c r="P43" s="118"/>
      <c r="Q43" s="115"/>
      <c r="R43" s="162"/>
      <c r="S43" s="140"/>
      <c r="T43" s="140"/>
      <c r="U43" s="161"/>
      <c r="V43" s="163"/>
    </row>
    <row r="44" spans="1:22" s="19" customFormat="1" ht="26.25" customHeight="1">
      <c r="A44" s="153"/>
      <c r="B44" s="139"/>
      <c r="C44" s="139"/>
      <c r="D44" s="139"/>
      <c r="E44" s="138"/>
      <c r="F44" s="139"/>
      <c r="G44" s="129"/>
      <c r="H44" s="156"/>
      <c r="I44" s="117"/>
      <c r="J44" s="29"/>
      <c r="K44" s="160"/>
      <c r="L44" s="116">
        <f>M44/$U$41</f>
        <v>0</v>
      </c>
      <c r="M44" s="117">
        <f>SUM(P44)</f>
        <v>0</v>
      </c>
      <c r="N44" s="115" t="s">
        <v>47</v>
      </c>
      <c r="O44" s="116">
        <f>P44/$U$41</f>
        <v>0</v>
      </c>
      <c r="P44" s="117">
        <v>0</v>
      </c>
      <c r="Q44" s="115" t="s">
        <v>45</v>
      </c>
      <c r="R44" s="162"/>
      <c r="S44" s="140"/>
      <c r="T44" s="140"/>
      <c r="U44" s="161"/>
      <c r="V44" s="163"/>
    </row>
    <row r="45" spans="1:22" s="19" customFormat="1" ht="26.25" customHeight="1">
      <c r="A45" s="153"/>
      <c r="B45" s="139"/>
      <c r="C45" s="139"/>
      <c r="D45" s="139"/>
      <c r="E45" s="138"/>
      <c r="F45" s="139"/>
      <c r="G45" s="130"/>
      <c r="H45" s="156"/>
      <c r="I45" s="117"/>
      <c r="J45" s="29"/>
      <c r="K45" s="160"/>
      <c r="L45" s="116"/>
      <c r="M45" s="117"/>
      <c r="N45" s="115"/>
      <c r="O45" s="116"/>
      <c r="P45" s="117"/>
      <c r="Q45" s="115"/>
      <c r="R45" s="162"/>
      <c r="S45" s="140"/>
      <c r="T45" s="140"/>
      <c r="U45" s="161"/>
      <c r="V45" s="163"/>
    </row>
    <row r="46" spans="1:22" s="19" customFormat="1" ht="43.5" customHeight="1">
      <c r="A46" s="153"/>
      <c r="B46" s="139" t="s">
        <v>58</v>
      </c>
      <c r="C46" s="139" t="s">
        <v>156</v>
      </c>
      <c r="D46" s="139"/>
      <c r="E46" s="139"/>
      <c r="F46" s="138"/>
      <c r="G46" s="128" t="s">
        <v>88</v>
      </c>
      <c r="H46" s="26" t="s">
        <v>43</v>
      </c>
      <c r="I46" s="27" t="s">
        <v>42</v>
      </c>
      <c r="J46" s="28" t="s">
        <v>41</v>
      </c>
      <c r="K46" s="28" t="s">
        <v>41</v>
      </c>
      <c r="L46" s="28" t="s">
        <v>43</v>
      </c>
      <c r="M46" s="27" t="s">
        <v>42</v>
      </c>
      <c r="N46" s="28" t="s">
        <v>41</v>
      </c>
      <c r="O46" s="28" t="s">
        <v>43</v>
      </c>
      <c r="P46" s="27" t="s">
        <v>42</v>
      </c>
      <c r="Q46" s="28" t="s">
        <v>41</v>
      </c>
      <c r="R46" s="162" t="s">
        <v>55</v>
      </c>
      <c r="S46" s="140" t="s">
        <v>1</v>
      </c>
      <c r="T46" s="140" t="s">
        <v>81</v>
      </c>
      <c r="U46" s="161">
        <v>2700000</v>
      </c>
      <c r="V46" s="146" t="s">
        <v>157</v>
      </c>
    </row>
    <row r="47" spans="1:22" s="19" customFormat="1" ht="43.5" customHeight="1">
      <c r="A47" s="153"/>
      <c r="B47" s="139"/>
      <c r="C47" s="139"/>
      <c r="D47" s="139"/>
      <c r="E47" s="139"/>
      <c r="F47" s="138"/>
      <c r="G47" s="129"/>
      <c r="H47" s="156">
        <f>I47/U46</f>
        <v>0</v>
      </c>
      <c r="I47" s="117">
        <f>U46-(M47+M49)</f>
        <v>0</v>
      </c>
      <c r="J47" s="29"/>
      <c r="K47" s="134" t="s">
        <v>48</v>
      </c>
      <c r="L47" s="116">
        <f>M47/$U$46</f>
        <v>0.2</v>
      </c>
      <c r="M47" s="118">
        <f>SUM(P47,P49)</f>
        <v>540000</v>
      </c>
      <c r="N47" s="115" t="s">
        <v>46</v>
      </c>
      <c r="O47" s="75">
        <f>P47/$U$46</f>
        <v>0.2</v>
      </c>
      <c r="P47" s="73">
        <v>540000</v>
      </c>
      <c r="Q47" s="74" t="s">
        <v>44</v>
      </c>
      <c r="R47" s="162"/>
      <c r="S47" s="140"/>
      <c r="T47" s="140"/>
      <c r="U47" s="161"/>
      <c r="V47" s="146"/>
    </row>
    <row r="48" spans="1:22" s="19" customFormat="1" ht="43.5" customHeight="1">
      <c r="A48" s="153"/>
      <c r="B48" s="139"/>
      <c r="C48" s="139"/>
      <c r="D48" s="139"/>
      <c r="E48" s="139"/>
      <c r="F48" s="138"/>
      <c r="G48" s="129"/>
      <c r="H48" s="156"/>
      <c r="I48" s="117"/>
      <c r="J48" s="29"/>
      <c r="K48" s="135"/>
      <c r="L48" s="116"/>
      <c r="M48" s="118"/>
      <c r="N48" s="115"/>
      <c r="O48" s="75">
        <f>P48/$U$46</f>
        <v>0</v>
      </c>
      <c r="P48" s="30">
        <v>0</v>
      </c>
      <c r="Q48" s="74" t="s">
        <v>45</v>
      </c>
      <c r="R48" s="162"/>
      <c r="S48" s="140"/>
      <c r="T48" s="140"/>
      <c r="U48" s="161"/>
      <c r="V48" s="146"/>
    </row>
    <row r="49" spans="1:22" s="19" customFormat="1" ht="43.5" customHeight="1">
      <c r="A49" s="153"/>
      <c r="B49" s="139"/>
      <c r="C49" s="139"/>
      <c r="D49" s="139"/>
      <c r="E49" s="139"/>
      <c r="F49" s="138"/>
      <c r="G49" s="129"/>
      <c r="H49" s="156"/>
      <c r="I49" s="117"/>
      <c r="J49" s="29"/>
      <c r="K49" s="135"/>
      <c r="L49" s="116">
        <f>M49/$U$46</f>
        <v>0.8</v>
      </c>
      <c r="M49" s="117">
        <f>SUM(P48,P50)</f>
        <v>2160000</v>
      </c>
      <c r="N49" s="115" t="s">
        <v>47</v>
      </c>
      <c r="O49" s="75">
        <f>P49/$U$46</f>
        <v>0</v>
      </c>
      <c r="P49" s="73">
        <v>0</v>
      </c>
      <c r="Q49" s="74" t="s">
        <v>44</v>
      </c>
      <c r="R49" s="162"/>
      <c r="S49" s="140" t="s">
        <v>2</v>
      </c>
      <c r="T49" s="140"/>
      <c r="U49" s="161"/>
      <c r="V49" s="146"/>
    </row>
    <row r="50" spans="1:22" s="19" customFormat="1" ht="43.5" customHeight="1">
      <c r="A50" s="153"/>
      <c r="B50" s="139"/>
      <c r="C50" s="139"/>
      <c r="D50" s="139"/>
      <c r="E50" s="139"/>
      <c r="F50" s="138"/>
      <c r="G50" s="130"/>
      <c r="H50" s="156"/>
      <c r="I50" s="117"/>
      <c r="J50" s="29"/>
      <c r="K50" s="136"/>
      <c r="L50" s="116"/>
      <c r="M50" s="117"/>
      <c r="N50" s="115"/>
      <c r="O50" s="75">
        <f>P50/$U$46</f>
        <v>0.8</v>
      </c>
      <c r="P50" s="30">
        <v>2160000</v>
      </c>
      <c r="Q50" s="74" t="s">
        <v>45</v>
      </c>
      <c r="R50" s="162"/>
      <c r="S50" s="140"/>
      <c r="T50" s="140"/>
      <c r="U50" s="161"/>
      <c r="V50" s="146"/>
    </row>
    <row r="51" spans="1:22" s="19" customFormat="1" ht="43.5" customHeight="1">
      <c r="A51" s="153"/>
      <c r="B51" s="139" t="s">
        <v>58</v>
      </c>
      <c r="C51" s="139" t="s">
        <v>156</v>
      </c>
      <c r="D51" s="139"/>
      <c r="E51" s="139"/>
      <c r="F51" s="138"/>
      <c r="G51" s="128" t="s">
        <v>86</v>
      </c>
      <c r="H51" s="26" t="s">
        <v>43</v>
      </c>
      <c r="I51" s="27" t="s">
        <v>42</v>
      </c>
      <c r="J51" s="28" t="s">
        <v>41</v>
      </c>
      <c r="K51" s="28" t="s">
        <v>41</v>
      </c>
      <c r="L51" s="28" t="s">
        <v>43</v>
      </c>
      <c r="M51" s="27" t="s">
        <v>42</v>
      </c>
      <c r="N51" s="28" t="s">
        <v>41</v>
      </c>
      <c r="O51" s="28" t="s">
        <v>43</v>
      </c>
      <c r="P51" s="27" t="s">
        <v>42</v>
      </c>
      <c r="Q51" s="28" t="s">
        <v>41</v>
      </c>
      <c r="R51" s="162" t="s">
        <v>55</v>
      </c>
      <c r="S51" s="140" t="s">
        <v>1</v>
      </c>
      <c r="T51" s="140" t="s">
        <v>82</v>
      </c>
      <c r="U51" s="161">
        <v>750000</v>
      </c>
      <c r="V51" s="146" t="s">
        <v>158</v>
      </c>
    </row>
    <row r="52" spans="1:22" s="19" customFormat="1" ht="43.5" customHeight="1">
      <c r="A52" s="153"/>
      <c r="B52" s="139"/>
      <c r="C52" s="139"/>
      <c r="D52" s="139"/>
      <c r="E52" s="139"/>
      <c r="F52" s="138"/>
      <c r="G52" s="129"/>
      <c r="H52" s="156">
        <f>I52/U51</f>
        <v>0</v>
      </c>
      <c r="I52" s="117">
        <f>U51-(M52+M54)</f>
        <v>0</v>
      </c>
      <c r="J52" s="29"/>
      <c r="K52" s="134" t="s">
        <v>48</v>
      </c>
      <c r="L52" s="116">
        <f>M52/$U$51</f>
        <v>0.2</v>
      </c>
      <c r="M52" s="118">
        <f>SUM(P52,P54)</f>
        <v>150000</v>
      </c>
      <c r="N52" s="115" t="s">
        <v>46</v>
      </c>
      <c r="O52" s="75">
        <f>P52/$U$51</f>
        <v>0.2</v>
      </c>
      <c r="P52" s="73">
        <v>150000</v>
      </c>
      <c r="Q52" s="74" t="s">
        <v>44</v>
      </c>
      <c r="R52" s="162"/>
      <c r="S52" s="140"/>
      <c r="T52" s="140"/>
      <c r="U52" s="161"/>
      <c r="V52" s="146"/>
    </row>
    <row r="53" spans="1:22" s="19" customFormat="1" ht="43.5" customHeight="1">
      <c r="A53" s="153"/>
      <c r="B53" s="139"/>
      <c r="C53" s="139"/>
      <c r="D53" s="139"/>
      <c r="E53" s="139"/>
      <c r="F53" s="138"/>
      <c r="G53" s="129"/>
      <c r="H53" s="156"/>
      <c r="I53" s="117"/>
      <c r="J53" s="29"/>
      <c r="K53" s="135"/>
      <c r="L53" s="116"/>
      <c r="M53" s="118"/>
      <c r="N53" s="115"/>
      <c r="O53" s="75">
        <f>P53/$U$51</f>
        <v>0</v>
      </c>
      <c r="P53" s="30">
        <v>0</v>
      </c>
      <c r="Q53" s="74" t="s">
        <v>45</v>
      </c>
      <c r="R53" s="162"/>
      <c r="S53" s="140"/>
      <c r="T53" s="140"/>
      <c r="U53" s="161"/>
      <c r="V53" s="146"/>
    </row>
    <row r="54" spans="1:22" s="19" customFormat="1" ht="43.5" customHeight="1">
      <c r="A54" s="153"/>
      <c r="B54" s="139"/>
      <c r="C54" s="139"/>
      <c r="D54" s="139"/>
      <c r="E54" s="139"/>
      <c r="F54" s="138"/>
      <c r="G54" s="129"/>
      <c r="H54" s="156"/>
      <c r="I54" s="117"/>
      <c r="J54" s="29"/>
      <c r="K54" s="135"/>
      <c r="L54" s="116">
        <f>M54/$U$51</f>
        <v>0.8</v>
      </c>
      <c r="M54" s="117">
        <f>SUM(P53,P55)</f>
        <v>600000</v>
      </c>
      <c r="N54" s="115" t="s">
        <v>47</v>
      </c>
      <c r="O54" s="75">
        <f>P54/$U$51</f>
        <v>0</v>
      </c>
      <c r="P54" s="73">
        <v>0</v>
      </c>
      <c r="Q54" s="74" t="s">
        <v>44</v>
      </c>
      <c r="R54" s="162"/>
      <c r="S54" s="140" t="s">
        <v>2</v>
      </c>
      <c r="T54" s="140"/>
      <c r="U54" s="161"/>
      <c r="V54" s="146"/>
    </row>
    <row r="55" spans="1:22" s="19" customFormat="1" ht="43.5" customHeight="1">
      <c r="A55" s="153"/>
      <c r="B55" s="139"/>
      <c r="C55" s="139"/>
      <c r="D55" s="139"/>
      <c r="E55" s="139"/>
      <c r="F55" s="138"/>
      <c r="G55" s="130"/>
      <c r="H55" s="156"/>
      <c r="I55" s="117"/>
      <c r="J55" s="29"/>
      <c r="K55" s="136"/>
      <c r="L55" s="116"/>
      <c r="M55" s="117"/>
      <c r="N55" s="115"/>
      <c r="O55" s="75">
        <f>P55/$U$51</f>
        <v>0.8</v>
      </c>
      <c r="P55" s="30">
        <v>600000</v>
      </c>
      <c r="Q55" s="74" t="s">
        <v>45</v>
      </c>
      <c r="R55" s="162"/>
      <c r="S55" s="140"/>
      <c r="T55" s="140"/>
      <c r="U55" s="161"/>
      <c r="V55" s="146"/>
    </row>
    <row r="56" spans="1:22" s="19" customFormat="1" ht="43.5" customHeight="1">
      <c r="A56" s="153"/>
      <c r="B56" s="139" t="s">
        <v>59</v>
      </c>
      <c r="C56" s="139" t="s">
        <v>156</v>
      </c>
      <c r="D56" s="139"/>
      <c r="E56" s="138"/>
      <c r="F56" s="139"/>
      <c r="G56" s="128" t="s">
        <v>152</v>
      </c>
      <c r="H56" s="26" t="s">
        <v>43</v>
      </c>
      <c r="I56" s="27" t="s">
        <v>42</v>
      </c>
      <c r="J56" s="28" t="s">
        <v>41</v>
      </c>
      <c r="K56" s="28" t="s">
        <v>41</v>
      </c>
      <c r="L56" s="28" t="s">
        <v>43</v>
      </c>
      <c r="M56" s="27" t="s">
        <v>42</v>
      </c>
      <c r="N56" s="28" t="s">
        <v>41</v>
      </c>
      <c r="O56" s="28" t="s">
        <v>43</v>
      </c>
      <c r="P56" s="27" t="s">
        <v>42</v>
      </c>
      <c r="Q56" s="28" t="s">
        <v>41</v>
      </c>
      <c r="R56" s="162" t="s">
        <v>55</v>
      </c>
      <c r="S56" s="140" t="s">
        <v>1</v>
      </c>
      <c r="T56" s="140" t="s">
        <v>83</v>
      </c>
      <c r="U56" s="161">
        <v>1800000</v>
      </c>
      <c r="V56" s="146" t="s">
        <v>142</v>
      </c>
    </row>
    <row r="57" spans="1:22" s="19" customFormat="1" ht="43.5" customHeight="1">
      <c r="A57" s="153"/>
      <c r="B57" s="139"/>
      <c r="C57" s="139"/>
      <c r="D57" s="139"/>
      <c r="E57" s="138"/>
      <c r="F57" s="139"/>
      <c r="G57" s="129"/>
      <c r="H57" s="156">
        <f>I57/U56</f>
        <v>0</v>
      </c>
      <c r="I57" s="117">
        <f>U56-(M57+M59)</f>
        <v>0</v>
      </c>
      <c r="J57" s="29"/>
      <c r="K57" s="134" t="s">
        <v>48</v>
      </c>
      <c r="L57" s="116">
        <f>M57/$U$56</f>
        <v>0.2</v>
      </c>
      <c r="M57" s="118">
        <f>SUM(P57,P59)</f>
        <v>360000</v>
      </c>
      <c r="N57" s="115" t="s">
        <v>46</v>
      </c>
      <c r="O57" s="75">
        <f>P57/$U$56</f>
        <v>0.2</v>
      </c>
      <c r="P57" s="73">
        <v>360000</v>
      </c>
      <c r="Q57" s="74" t="s">
        <v>44</v>
      </c>
      <c r="R57" s="162"/>
      <c r="S57" s="140"/>
      <c r="T57" s="140"/>
      <c r="U57" s="161"/>
      <c r="V57" s="146"/>
    </row>
    <row r="58" spans="1:22" s="19" customFormat="1" ht="43.5" customHeight="1">
      <c r="A58" s="153"/>
      <c r="B58" s="139"/>
      <c r="C58" s="139"/>
      <c r="D58" s="139"/>
      <c r="E58" s="138"/>
      <c r="F58" s="139"/>
      <c r="G58" s="129"/>
      <c r="H58" s="156"/>
      <c r="I58" s="117"/>
      <c r="J58" s="29"/>
      <c r="K58" s="135"/>
      <c r="L58" s="116"/>
      <c r="M58" s="118"/>
      <c r="N58" s="115"/>
      <c r="O58" s="75">
        <f>P58/$U$56</f>
        <v>0</v>
      </c>
      <c r="P58" s="30">
        <v>0</v>
      </c>
      <c r="Q58" s="74" t="s">
        <v>45</v>
      </c>
      <c r="R58" s="162"/>
      <c r="S58" s="140"/>
      <c r="T58" s="140"/>
      <c r="U58" s="161"/>
      <c r="V58" s="146"/>
    </row>
    <row r="59" spans="1:22" s="19" customFormat="1" ht="43.5" customHeight="1">
      <c r="A59" s="153"/>
      <c r="B59" s="139"/>
      <c r="C59" s="139"/>
      <c r="D59" s="139"/>
      <c r="E59" s="138"/>
      <c r="F59" s="139"/>
      <c r="G59" s="129"/>
      <c r="H59" s="156"/>
      <c r="I59" s="117"/>
      <c r="J59" s="29"/>
      <c r="K59" s="135"/>
      <c r="L59" s="116">
        <f>M59/$U$56</f>
        <v>0.8</v>
      </c>
      <c r="M59" s="117">
        <f>SUM(P58,P60)</f>
        <v>1440000</v>
      </c>
      <c r="N59" s="115" t="s">
        <v>47</v>
      </c>
      <c r="O59" s="75">
        <f>P59/$U$56</f>
        <v>0</v>
      </c>
      <c r="P59" s="73">
        <v>0</v>
      </c>
      <c r="Q59" s="74" t="s">
        <v>44</v>
      </c>
      <c r="R59" s="162"/>
      <c r="S59" s="140" t="s">
        <v>2</v>
      </c>
      <c r="T59" s="140"/>
      <c r="U59" s="161"/>
      <c r="V59" s="146"/>
    </row>
    <row r="60" spans="1:22" s="19" customFormat="1" ht="43.5" customHeight="1">
      <c r="A60" s="153"/>
      <c r="B60" s="139"/>
      <c r="C60" s="139"/>
      <c r="D60" s="139"/>
      <c r="E60" s="138"/>
      <c r="F60" s="139"/>
      <c r="G60" s="130"/>
      <c r="H60" s="156"/>
      <c r="I60" s="117"/>
      <c r="J60" s="29"/>
      <c r="K60" s="136"/>
      <c r="L60" s="116"/>
      <c r="M60" s="117"/>
      <c r="N60" s="115"/>
      <c r="O60" s="75">
        <f>P60/$U$56</f>
        <v>0.8</v>
      </c>
      <c r="P60" s="30">
        <v>1440000</v>
      </c>
      <c r="Q60" s="74" t="s">
        <v>45</v>
      </c>
      <c r="R60" s="162"/>
      <c r="S60" s="140"/>
      <c r="T60" s="140"/>
      <c r="U60" s="161"/>
      <c r="V60" s="146"/>
    </row>
    <row r="61" spans="1:22" s="19" customFormat="1" ht="43.5" customHeight="1">
      <c r="A61" s="153"/>
      <c r="B61" s="139" t="s">
        <v>59</v>
      </c>
      <c r="C61" s="139" t="s">
        <v>156</v>
      </c>
      <c r="D61" s="139"/>
      <c r="E61" s="138"/>
      <c r="F61" s="139"/>
      <c r="G61" s="128" t="s">
        <v>153</v>
      </c>
      <c r="H61" s="26" t="s">
        <v>43</v>
      </c>
      <c r="I61" s="27" t="s">
        <v>42</v>
      </c>
      <c r="J61" s="28" t="s">
        <v>41</v>
      </c>
      <c r="K61" s="28" t="s">
        <v>41</v>
      </c>
      <c r="L61" s="28" t="s">
        <v>43</v>
      </c>
      <c r="M61" s="27" t="s">
        <v>42</v>
      </c>
      <c r="N61" s="28" t="s">
        <v>41</v>
      </c>
      <c r="O61" s="28" t="s">
        <v>43</v>
      </c>
      <c r="P61" s="27" t="s">
        <v>42</v>
      </c>
      <c r="Q61" s="28" t="s">
        <v>41</v>
      </c>
      <c r="R61" s="162" t="s">
        <v>55</v>
      </c>
      <c r="S61" s="140" t="s">
        <v>1</v>
      </c>
      <c r="T61" s="140" t="s">
        <v>188</v>
      </c>
      <c r="U61" s="161">
        <v>150000</v>
      </c>
      <c r="V61" s="146" t="s">
        <v>143</v>
      </c>
    </row>
    <row r="62" spans="1:22" s="19" customFormat="1" ht="43.5" customHeight="1">
      <c r="A62" s="153"/>
      <c r="B62" s="139"/>
      <c r="C62" s="139"/>
      <c r="D62" s="139"/>
      <c r="E62" s="138"/>
      <c r="F62" s="139"/>
      <c r="G62" s="129"/>
      <c r="H62" s="156">
        <f>I62/U61</f>
        <v>0</v>
      </c>
      <c r="I62" s="117">
        <f>U61-(M62+M64)</f>
        <v>0</v>
      </c>
      <c r="J62" s="29"/>
      <c r="K62" s="134" t="s">
        <v>48</v>
      </c>
      <c r="L62" s="116">
        <f>M62/$U$61</f>
        <v>0.2</v>
      </c>
      <c r="M62" s="118">
        <f>SUM(P62,P64)</f>
        <v>30000</v>
      </c>
      <c r="N62" s="115" t="s">
        <v>46</v>
      </c>
      <c r="O62" s="75">
        <f>P62/$U$61</f>
        <v>0.2</v>
      </c>
      <c r="P62" s="73">
        <v>30000</v>
      </c>
      <c r="Q62" s="74" t="s">
        <v>44</v>
      </c>
      <c r="R62" s="162"/>
      <c r="S62" s="140"/>
      <c r="T62" s="140"/>
      <c r="U62" s="161"/>
      <c r="V62" s="146"/>
    </row>
    <row r="63" spans="1:22" s="19" customFormat="1" ht="43.5" customHeight="1">
      <c r="A63" s="153"/>
      <c r="B63" s="139"/>
      <c r="C63" s="139"/>
      <c r="D63" s="139"/>
      <c r="E63" s="138"/>
      <c r="F63" s="139"/>
      <c r="G63" s="129"/>
      <c r="H63" s="156"/>
      <c r="I63" s="117"/>
      <c r="J63" s="29"/>
      <c r="K63" s="135"/>
      <c r="L63" s="116"/>
      <c r="M63" s="118"/>
      <c r="N63" s="115"/>
      <c r="O63" s="75">
        <f>P63/$U$61</f>
        <v>0</v>
      </c>
      <c r="P63" s="30">
        <v>0</v>
      </c>
      <c r="Q63" s="74" t="s">
        <v>45</v>
      </c>
      <c r="R63" s="162"/>
      <c r="S63" s="140"/>
      <c r="T63" s="140"/>
      <c r="U63" s="161"/>
      <c r="V63" s="146"/>
    </row>
    <row r="64" spans="1:22" s="19" customFormat="1" ht="43.5" customHeight="1">
      <c r="A64" s="153"/>
      <c r="B64" s="139"/>
      <c r="C64" s="139"/>
      <c r="D64" s="139"/>
      <c r="E64" s="138"/>
      <c r="F64" s="139"/>
      <c r="G64" s="129"/>
      <c r="H64" s="156"/>
      <c r="I64" s="117"/>
      <c r="J64" s="29"/>
      <c r="K64" s="135"/>
      <c r="L64" s="116">
        <f>M64/$U$61</f>
        <v>0.8</v>
      </c>
      <c r="M64" s="117">
        <f>SUM(P63,P65)</f>
        <v>120000</v>
      </c>
      <c r="N64" s="115" t="s">
        <v>47</v>
      </c>
      <c r="O64" s="75">
        <f>P64/$U$61</f>
        <v>0</v>
      </c>
      <c r="P64" s="73">
        <v>0</v>
      </c>
      <c r="Q64" s="74" t="s">
        <v>44</v>
      </c>
      <c r="R64" s="162"/>
      <c r="S64" s="140" t="s">
        <v>2</v>
      </c>
      <c r="T64" s="140"/>
      <c r="U64" s="161"/>
      <c r="V64" s="146"/>
    </row>
    <row r="65" spans="1:22" s="19" customFormat="1" ht="43.5" customHeight="1">
      <c r="A65" s="153"/>
      <c r="B65" s="139"/>
      <c r="C65" s="139"/>
      <c r="D65" s="139"/>
      <c r="E65" s="138"/>
      <c r="F65" s="139"/>
      <c r="G65" s="130"/>
      <c r="H65" s="156"/>
      <c r="I65" s="117"/>
      <c r="J65" s="29"/>
      <c r="K65" s="136"/>
      <c r="L65" s="116"/>
      <c r="M65" s="117"/>
      <c r="N65" s="115"/>
      <c r="O65" s="75">
        <f>P65/$U$61</f>
        <v>0.8</v>
      </c>
      <c r="P65" s="30">
        <v>120000</v>
      </c>
      <c r="Q65" s="74" t="s">
        <v>45</v>
      </c>
      <c r="R65" s="162"/>
      <c r="S65" s="140"/>
      <c r="T65" s="140"/>
      <c r="U65" s="161"/>
      <c r="V65" s="146"/>
    </row>
    <row r="66" spans="1:22" s="19" customFormat="1" ht="43.5" customHeight="1">
      <c r="A66" s="153"/>
      <c r="B66" s="139" t="s">
        <v>59</v>
      </c>
      <c r="C66" s="139" t="s">
        <v>156</v>
      </c>
      <c r="D66" s="139"/>
      <c r="E66" s="138"/>
      <c r="F66" s="139"/>
      <c r="G66" s="128" t="s">
        <v>154</v>
      </c>
      <c r="H66" s="26" t="s">
        <v>43</v>
      </c>
      <c r="I66" s="27" t="s">
        <v>42</v>
      </c>
      <c r="J66" s="28" t="s">
        <v>41</v>
      </c>
      <c r="K66" s="28" t="s">
        <v>41</v>
      </c>
      <c r="L66" s="28" t="s">
        <v>43</v>
      </c>
      <c r="M66" s="27" t="s">
        <v>42</v>
      </c>
      <c r="N66" s="28" t="s">
        <v>41</v>
      </c>
      <c r="O66" s="28" t="s">
        <v>43</v>
      </c>
      <c r="P66" s="27" t="s">
        <v>42</v>
      </c>
      <c r="Q66" s="28" t="s">
        <v>41</v>
      </c>
      <c r="R66" s="162" t="s">
        <v>55</v>
      </c>
      <c r="S66" s="140" t="s">
        <v>1</v>
      </c>
      <c r="T66" s="140" t="s">
        <v>138</v>
      </c>
      <c r="U66" s="161">
        <v>200000</v>
      </c>
      <c r="V66" s="146" t="s">
        <v>144</v>
      </c>
    </row>
    <row r="67" spans="1:22" s="19" customFormat="1" ht="43.5" customHeight="1">
      <c r="A67" s="153"/>
      <c r="B67" s="139"/>
      <c r="C67" s="139"/>
      <c r="D67" s="139"/>
      <c r="E67" s="138"/>
      <c r="F67" s="139"/>
      <c r="G67" s="129"/>
      <c r="H67" s="156">
        <f>I67/U66</f>
        <v>0</v>
      </c>
      <c r="I67" s="117">
        <f>U66-(M67+M69)</f>
        <v>0</v>
      </c>
      <c r="J67" s="29"/>
      <c r="K67" s="134" t="s">
        <v>48</v>
      </c>
      <c r="L67" s="116">
        <f>M67/$U$66</f>
        <v>0.3</v>
      </c>
      <c r="M67" s="118">
        <f>SUM(P67,P69)</f>
        <v>60000</v>
      </c>
      <c r="N67" s="115" t="s">
        <v>46</v>
      </c>
      <c r="O67" s="75">
        <f>P67/$U$66</f>
        <v>0.3</v>
      </c>
      <c r="P67" s="73">
        <v>60000</v>
      </c>
      <c r="Q67" s="74" t="s">
        <v>44</v>
      </c>
      <c r="R67" s="162"/>
      <c r="S67" s="140"/>
      <c r="T67" s="140"/>
      <c r="U67" s="161"/>
      <c r="V67" s="146"/>
    </row>
    <row r="68" spans="1:22" s="19" customFormat="1" ht="43.5" customHeight="1">
      <c r="A68" s="153"/>
      <c r="B68" s="139"/>
      <c r="C68" s="139"/>
      <c r="D68" s="139"/>
      <c r="E68" s="138"/>
      <c r="F68" s="139"/>
      <c r="G68" s="129"/>
      <c r="H68" s="156"/>
      <c r="I68" s="117"/>
      <c r="J68" s="29"/>
      <c r="K68" s="135"/>
      <c r="L68" s="116"/>
      <c r="M68" s="118"/>
      <c r="N68" s="115"/>
      <c r="O68" s="75">
        <f>P68/$U$66</f>
        <v>0</v>
      </c>
      <c r="P68" s="30">
        <v>0</v>
      </c>
      <c r="Q68" s="74" t="s">
        <v>45</v>
      </c>
      <c r="R68" s="162"/>
      <c r="S68" s="140"/>
      <c r="T68" s="140"/>
      <c r="U68" s="161"/>
      <c r="V68" s="146"/>
    </row>
    <row r="69" spans="1:22" s="19" customFormat="1" ht="43.5" customHeight="1">
      <c r="A69" s="153"/>
      <c r="B69" s="139"/>
      <c r="C69" s="139"/>
      <c r="D69" s="139"/>
      <c r="E69" s="138"/>
      <c r="F69" s="139"/>
      <c r="G69" s="129"/>
      <c r="H69" s="156"/>
      <c r="I69" s="117"/>
      <c r="J69" s="29"/>
      <c r="K69" s="135"/>
      <c r="L69" s="116">
        <f>M69/$U$66</f>
        <v>0.7</v>
      </c>
      <c r="M69" s="117">
        <f>SUM(P68,P70)</f>
        <v>140000</v>
      </c>
      <c r="N69" s="115" t="s">
        <v>47</v>
      </c>
      <c r="O69" s="75">
        <f>P69/$U$66</f>
        <v>0</v>
      </c>
      <c r="P69" s="73">
        <v>0</v>
      </c>
      <c r="Q69" s="74" t="s">
        <v>44</v>
      </c>
      <c r="R69" s="162"/>
      <c r="S69" s="140" t="s">
        <v>2</v>
      </c>
      <c r="T69" s="140"/>
      <c r="U69" s="161"/>
      <c r="V69" s="146"/>
    </row>
    <row r="70" spans="1:22" s="19" customFormat="1" ht="43.5" customHeight="1">
      <c r="A70" s="153"/>
      <c r="B70" s="139"/>
      <c r="C70" s="139"/>
      <c r="D70" s="139"/>
      <c r="E70" s="138"/>
      <c r="F70" s="139"/>
      <c r="G70" s="130"/>
      <c r="H70" s="156"/>
      <c r="I70" s="117"/>
      <c r="J70" s="29"/>
      <c r="K70" s="136"/>
      <c r="L70" s="116"/>
      <c r="M70" s="117"/>
      <c r="N70" s="115"/>
      <c r="O70" s="75">
        <f>P70/$U$66</f>
        <v>0.7</v>
      </c>
      <c r="P70" s="30">
        <v>140000</v>
      </c>
      <c r="Q70" s="74" t="s">
        <v>45</v>
      </c>
      <c r="R70" s="162"/>
      <c r="S70" s="140"/>
      <c r="T70" s="140"/>
      <c r="U70" s="161"/>
      <c r="V70" s="146"/>
    </row>
    <row r="71" spans="1:22" s="19" customFormat="1" ht="43.5" customHeight="1">
      <c r="A71" s="153"/>
      <c r="B71" s="139" t="s">
        <v>59</v>
      </c>
      <c r="C71" s="139" t="s">
        <v>156</v>
      </c>
      <c r="D71" s="139"/>
      <c r="E71" s="138"/>
      <c r="F71" s="139"/>
      <c r="G71" s="128" t="s">
        <v>154</v>
      </c>
      <c r="H71" s="26" t="s">
        <v>43</v>
      </c>
      <c r="I71" s="27" t="s">
        <v>42</v>
      </c>
      <c r="J71" s="28" t="s">
        <v>41</v>
      </c>
      <c r="K71" s="28" t="s">
        <v>41</v>
      </c>
      <c r="L71" s="28" t="s">
        <v>43</v>
      </c>
      <c r="M71" s="27" t="s">
        <v>42</v>
      </c>
      <c r="N71" s="28" t="s">
        <v>41</v>
      </c>
      <c r="O71" s="28" t="s">
        <v>43</v>
      </c>
      <c r="P71" s="27" t="s">
        <v>42</v>
      </c>
      <c r="Q71" s="28" t="s">
        <v>41</v>
      </c>
      <c r="R71" s="162" t="s">
        <v>55</v>
      </c>
      <c r="S71" s="140" t="s">
        <v>1</v>
      </c>
      <c r="T71" s="140" t="s">
        <v>139</v>
      </c>
      <c r="U71" s="161">
        <v>375000</v>
      </c>
      <c r="V71" s="146" t="s">
        <v>145</v>
      </c>
    </row>
    <row r="72" spans="1:22" s="19" customFormat="1" ht="43.5" customHeight="1">
      <c r="A72" s="153"/>
      <c r="B72" s="139"/>
      <c r="C72" s="139"/>
      <c r="D72" s="139"/>
      <c r="E72" s="138"/>
      <c r="F72" s="139"/>
      <c r="G72" s="129"/>
      <c r="H72" s="156">
        <f>I72/U71</f>
        <v>0</v>
      </c>
      <c r="I72" s="117">
        <f>U71-(M72+M74)</f>
        <v>0</v>
      </c>
      <c r="J72" s="29"/>
      <c r="K72" s="134" t="s">
        <v>48</v>
      </c>
      <c r="L72" s="116">
        <f>M72/$U$71</f>
        <v>0.2</v>
      </c>
      <c r="M72" s="118">
        <f>SUM(P72,P74)</f>
        <v>75000</v>
      </c>
      <c r="N72" s="115" t="s">
        <v>46</v>
      </c>
      <c r="O72" s="75">
        <f>P72/$U$71</f>
        <v>0.2</v>
      </c>
      <c r="P72" s="73">
        <v>75000</v>
      </c>
      <c r="Q72" s="74" t="s">
        <v>44</v>
      </c>
      <c r="R72" s="162"/>
      <c r="S72" s="140"/>
      <c r="T72" s="140"/>
      <c r="U72" s="161"/>
      <c r="V72" s="146"/>
    </row>
    <row r="73" spans="1:22" s="19" customFormat="1" ht="43.5" customHeight="1">
      <c r="A73" s="153"/>
      <c r="B73" s="139"/>
      <c r="C73" s="139"/>
      <c r="D73" s="139"/>
      <c r="E73" s="138"/>
      <c r="F73" s="139"/>
      <c r="G73" s="129"/>
      <c r="H73" s="156"/>
      <c r="I73" s="117"/>
      <c r="J73" s="29"/>
      <c r="K73" s="135"/>
      <c r="L73" s="116"/>
      <c r="M73" s="118"/>
      <c r="N73" s="115"/>
      <c r="O73" s="75">
        <f>P73/$U$71</f>
        <v>0</v>
      </c>
      <c r="P73" s="30">
        <v>0</v>
      </c>
      <c r="Q73" s="74" t="s">
        <v>45</v>
      </c>
      <c r="R73" s="162"/>
      <c r="S73" s="140"/>
      <c r="T73" s="140"/>
      <c r="U73" s="161"/>
      <c r="V73" s="146"/>
    </row>
    <row r="74" spans="1:22" s="19" customFormat="1" ht="43.5" customHeight="1">
      <c r="A74" s="153"/>
      <c r="B74" s="139"/>
      <c r="C74" s="139"/>
      <c r="D74" s="139"/>
      <c r="E74" s="138"/>
      <c r="F74" s="139"/>
      <c r="G74" s="129"/>
      <c r="H74" s="156"/>
      <c r="I74" s="117"/>
      <c r="J74" s="29"/>
      <c r="K74" s="135"/>
      <c r="L74" s="116">
        <f>M74/$U$71</f>
        <v>0.8</v>
      </c>
      <c r="M74" s="117">
        <f>SUM(P73,P75)</f>
        <v>300000</v>
      </c>
      <c r="N74" s="115" t="s">
        <v>47</v>
      </c>
      <c r="O74" s="75">
        <f>P74/$U$71</f>
        <v>0</v>
      </c>
      <c r="P74" s="73">
        <v>0</v>
      </c>
      <c r="Q74" s="74" t="s">
        <v>44</v>
      </c>
      <c r="R74" s="162"/>
      <c r="S74" s="140" t="s">
        <v>2</v>
      </c>
      <c r="T74" s="140"/>
      <c r="U74" s="161"/>
      <c r="V74" s="146"/>
    </row>
    <row r="75" spans="1:22" s="19" customFormat="1" ht="43.5" customHeight="1">
      <c r="A75" s="153"/>
      <c r="B75" s="139"/>
      <c r="C75" s="139"/>
      <c r="D75" s="139"/>
      <c r="E75" s="138"/>
      <c r="F75" s="139"/>
      <c r="G75" s="130"/>
      <c r="H75" s="156"/>
      <c r="I75" s="117"/>
      <c r="J75" s="29"/>
      <c r="K75" s="136"/>
      <c r="L75" s="116"/>
      <c r="M75" s="117"/>
      <c r="N75" s="115"/>
      <c r="O75" s="75">
        <f>P75/$U$71</f>
        <v>0.8</v>
      </c>
      <c r="P75" s="30">
        <v>300000</v>
      </c>
      <c r="Q75" s="74" t="s">
        <v>45</v>
      </c>
      <c r="R75" s="162"/>
      <c r="S75" s="140"/>
      <c r="T75" s="140"/>
      <c r="U75" s="161"/>
      <c r="V75" s="146"/>
    </row>
    <row r="76" spans="1:22" s="19" customFormat="1" ht="43.5" customHeight="1">
      <c r="A76" s="153"/>
      <c r="B76" s="139" t="s">
        <v>59</v>
      </c>
      <c r="C76" s="139" t="s">
        <v>156</v>
      </c>
      <c r="D76" s="138"/>
      <c r="E76" s="139"/>
      <c r="F76" s="139"/>
      <c r="G76" s="128" t="s">
        <v>154</v>
      </c>
      <c r="H76" s="26" t="s">
        <v>43</v>
      </c>
      <c r="I76" s="27" t="s">
        <v>42</v>
      </c>
      <c r="J76" s="28" t="s">
        <v>41</v>
      </c>
      <c r="K76" s="28" t="s">
        <v>41</v>
      </c>
      <c r="L76" s="28" t="s">
        <v>43</v>
      </c>
      <c r="M76" s="27" t="s">
        <v>42</v>
      </c>
      <c r="N76" s="28" t="s">
        <v>41</v>
      </c>
      <c r="O76" s="28" t="s">
        <v>43</v>
      </c>
      <c r="P76" s="27" t="s">
        <v>42</v>
      </c>
      <c r="Q76" s="28" t="s">
        <v>41</v>
      </c>
      <c r="R76" s="162" t="s">
        <v>1</v>
      </c>
      <c r="S76" s="140" t="s">
        <v>1</v>
      </c>
      <c r="T76" s="140" t="s">
        <v>140</v>
      </c>
      <c r="U76" s="161">
        <v>450000</v>
      </c>
      <c r="V76" s="146" t="s">
        <v>146</v>
      </c>
    </row>
    <row r="77" spans="1:22" s="19" customFormat="1" ht="43.5" customHeight="1">
      <c r="A77" s="153"/>
      <c r="B77" s="139"/>
      <c r="C77" s="139"/>
      <c r="D77" s="138"/>
      <c r="E77" s="139"/>
      <c r="F77" s="139"/>
      <c r="G77" s="129"/>
      <c r="H77" s="156">
        <f>I77/U76</f>
        <v>0</v>
      </c>
      <c r="I77" s="117">
        <f>U76-(M77+M79)</f>
        <v>0</v>
      </c>
      <c r="J77" s="29"/>
      <c r="K77" s="134" t="s">
        <v>48</v>
      </c>
      <c r="L77" s="116">
        <f>M77/$U$76</f>
        <v>0.2</v>
      </c>
      <c r="M77" s="118">
        <f>SUM(P77,P79)</f>
        <v>90000</v>
      </c>
      <c r="N77" s="115" t="s">
        <v>46</v>
      </c>
      <c r="O77" s="75">
        <f>P77/$U$76</f>
        <v>0.2</v>
      </c>
      <c r="P77" s="73">
        <v>90000</v>
      </c>
      <c r="Q77" s="74" t="s">
        <v>44</v>
      </c>
      <c r="R77" s="162"/>
      <c r="S77" s="140"/>
      <c r="T77" s="140"/>
      <c r="U77" s="161"/>
      <c r="V77" s="146"/>
    </row>
    <row r="78" spans="1:22" s="19" customFormat="1" ht="43.5" customHeight="1">
      <c r="A78" s="153"/>
      <c r="B78" s="139"/>
      <c r="C78" s="139"/>
      <c r="D78" s="138"/>
      <c r="E78" s="139"/>
      <c r="F78" s="139"/>
      <c r="G78" s="129"/>
      <c r="H78" s="156"/>
      <c r="I78" s="117"/>
      <c r="J78" s="29"/>
      <c r="K78" s="135"/>
      <c r="L78" s="116"/>
      <c r="M78" s="118"/>
      <c r="N78" s="115"/>
      <c r="O78" s="75">
        <f>P78/$U$76</f>
        <v>0</v>
      </c>
      <c r="P78" s="30">
        <v>0</v>
      </c>
      <c r="Q78" s="74" t="s">
        <v>45</v>
      </c>
      <c r="R78" s="162"/>
      <c r="S78" s="140"/>
      <c r="T78" s="140"/>
      <c r="U78" s="161"/>
      <c r="V78" s="146"/>
    </row>
    <row r="79" spans="1:22" s="19" customFormat="1" ht="43.5" customHeight="1">
      <c r="A79" s="153"/>
      <c r="B79" s="139"/>
      <c r="C79" s="139"/>
      <c r="D79" s="138"/>
      <c r="E79" s="139"/>
      <c r="F79" s="139"/>
      <c r="G79" s="129"/>
      <c r="H79" s="156"/>
      <c r="I79" s="117"/>
      <c r="J79" s="29"/>
      <c r="K79" s="135"/>
      <c r="L79" s="116">
        <f>M79/$U$76</f>
        <v>0.8</v>
      </c>
      <c r="M79" s="117">
        <f>SUM(P78,P80)</f>
        <v>360000</v>
      </c>
      <c r="N79" s="115" t="s">
        <v>47</v>
      </c>
      <c r="O79" s="75">
        <f>P79/$U$76</f>
        <v>0</v>
      </c>
      <c r="P79" s="73">
        <v>0</v>
      </c>
      <c r="Q79" s="74" t="s">
        <v>44</v>
      </c>
      <c r="R79" s="162"/>
      <c r="S79" s="140" t="s">
        <v>2</v>
      </c>
      <c r="T79" s="140"/>
      <c r="U79" s="161"/>
      <c r="V79" s="146"/>
    </row>
    <row r="80" spans="1:22" s="19" customFormat="1" ht="43.5" customHeight="1">
      <c r="A80" s="153"/>
      <c r="B80" s="139"/>
      <c r="C80" s="139"/>
      <c r="D80" s="138"/>
      <c r="E80" s="139"/>
      <c r="F80" s="139"/>
      <c r="G80" s="130"/>
      <c r="H80" s="156"/>
      <c r="I80" s="117"/>
      <c r="J80" s="29"/>
      <c r="K80" s="136"/>
      <c r="L80" s="116"/>
      <c r="M80" s="117"/>
      <c r="N80" s="115"/>
      <c r="O80" s="75">
        <f>P80/$U$76</f>
        <v>0.8</v>
      </c>
      <c r="P80" s="30">
        <v>360000</v>
      </c>
      <c r="Q80" s="74" t="s">
        <v>45</v>
      </c>
      <c r="R80" s="162"/>
      <c r="S80" s="140"/>
      <c r="T80" s="140"/>
      <c r="U80" s="161"/>
      <c r="V80" s="146"/>
    </row>
    <row r="81" spans="1:22" s="19" customFormat="1" ht="43.5" customHeight="1">
      <c r="A81" s="153"/>
      <c r="B81" s="139" t="s">
        <v>59</v>
      </c>
      <c r="C81" s="139" t="s">
        <v>156</v>
      </c>
      <c r="D81" s="138"/>
      <c r="E81" s="139"/>
      <c r="F81" s="139"/>
      <c r="G81" s="128" t="s">
        <v>154</v>
      </c>
      <c r="H81" s="26" t="s">
        <v>43</v>
      </c>
      <c r="I81" s="27" t="s">
        <v>42</v>
      </c>
      <c r="J81" s="28" t="s">
        <v>41</v>
      </c>
      <c r="K81" s="28" t="s">
        <v>41</v>
      </c>
      <c r="L81" s="28" t="s">
        <v>43</v>
      </c>
      <c r="M81" s="27" t="s">
        <v>42</v>
      </c>
      <c r="N81" s="28" t="s">
        <v>41</v>
      </c>
      <c r="O81" s="28" t="s">
        <v>43</v>
      </c>
      <c r="P81" s="27" t="s">
        <v>42</v>
      </c>
      <c r="Q81" s="28" t="s">
        <v>41</v>
      </c>
      <c r="R81" s="125" t="s">
        <v>1</v>
      </c>
      <c r="S81" s="140" t="s">
        <v>1</v>
      </c>
      <c r="T81" s="140" t="s">
        <v>141</v>
      </c>
      <c r="U81" s="161">
        <v>450000</v>
      </c>
      <c r="V81" s="146" t="s">
        <v>147</v>
      </c>
    </row>
    <row r="82" spans="1:22" s="19" customFormat="1" ht="43.5" customHeight="1">
      <c r="A82" s="153"/>
      <c r="B82" s="139"/>
      <c r="C82" s="139"/>
      <c r="D82" s="138"/>
      <c r="E82" s="139"/>
      <c r="F82" s="139"/>
      <c r="G82" s="129"/>
      <c r="H82" s="156">
        <f>I82/U81</f>
        <v>0</v>
      </c>
      <c r="I82" s="117">
        <f>U81-(M82+M84)</f>
        <v>0</v>
      </c>
      <c r="J82" s="29"/>
      <c r="K82" s="134" t="s">
        <v>48</v>
      </c>
      <c r="L82" s="116">
        <f>M82/$U$81</f>
        <v>0.2</v>
      </c>
      <c r="M82" s="118">
        <f>SUM(P82,P84)</f>
        <v>90000</v>
      </c>
      <c r="N82" s="160" t="s">
        <v>46</v>
      </c>
      <c r="O82" s="75">
        <f>P82/$U$81</f>
        <v>0.2</v>
      </c>
      <c r="P82" s="73">
        <v>90000</v>
      </c>
      <c r="Q82" s="74" t="s">
        <v>44</v>
      </c>
      <c r="R82" s="126"/>
      <c r="S82" s="140"/>
      <c r="T82" s="140"/>
      <c r="U82" s="161"/>
      <c r="V82" s="146"/>
    </row>
    <row r="83" spans="1:22" s="19" customFormat="1" ht="43.5" customHeight="1">
      <c r="A83" s="153"/>
      <c r="B83" s="139"/>
      <c r="C83" s="139"/>
      <c r="D83" s="138"/>
      <c r="E83" s="139"/>
      <c r="F83" s="139"/>
      <c r="G83" s="129"/>
      <c r="H83" s="156"/>
      <c r="I83" s="117"/>
      <c r="J83" s="29"/>
      <c r="K83" s="135"/>
      <c r="L83" s="116"/>
      <c r="M83" s="118"/>
      <c r="N83" s="160"/>
      <c r="O83" s="75">
        <f>P83/$U$81</f>
        <v>0</v>
      </c>
      <c r="P83" s="30">
        <v>0</v>
      </c>
      <c r="Q83" s="74" t="s">
        <v>45</v>
      </c>
      <c r="R83" s="126"/>
      <c r="S83" s="140"/>
      <c r="T83" s="140"/>
      <c r="U83" s="161"/>
      <c r="V83" s="146"/>
    </row>
    <row r="84" spans="1:22" s="19" customFormat="1" ht="43.5" customHeight="1">
      <c r="A84" s="153"/>
      <c r="B84" s="139"/>
      <c r="C84" s="139"/>
      <c r="D84" s="138"/>
      <c r="E84" s="139"/>
      <c r="F84" s="139"/>
      <c r="G84" s="129"/>
      <c r="H84" s="156"/>
      <c r="I84" s="117"/>
      <c r="J84" s="29"/>
      <c r="K84" s="135"/>
      <c r="L84" s="116">
        <f>M84/$U$81</f>
        <v>0.8</v>
      </c>
      <c r="M84" s="117">
        <f>SUM(P83,P85)</f>
        <v>360000</v>
      </c>
      <c r="N84" s="160" t="s">
        <v>47</v>
      </c>
      <c r="O84" s="75">
        <f>P84/$U$81</f>
        <v>0</v>
      </c>
      <c r="P84" s="73">
        <v>0</v>
      </c>
      <c r="Q84" s="74" t="s">
        <v>44</v>
      </c>
      <c r="R84" s="126"/>
      <c r="S84" s="140" t="s">
        <v>2</v>
      </c>
      <c r="T84" s="140"/>
      <c r="U84" s="161"/>
      <c r="V84" s="146"/>
    </row>
    <row r="85" spans="1:22" s="19" customFormat="1" ht="43.5" customHeight="1">
      <c r="A85" s="153"/>
      <c r="B85" s="139"/>
      <c r="C85" s="139"/>
      <c r="D85" s="138"/>
      <c r="E85" s="139"/>
      <c r="F85" s="139"/>
      <c r="G85" s="130"/>
      <c r="H85" s="156"/>
      <c r="I85" s="117"/>
      <c r="J85" s="29"/>
      <c r="K85" s="136"/>
      <c r="L85" s="116"/>
      <c r="M85" s="117"/>
      <c r="N85" s="160"/>
      <c r="O85" s="75">
        <f>P85/$U$81</f>
        <v>0.8</v>
      </c>
      <c r="P85" s="30">
        <v>360000</v>
      </c>
      <c r="Q85" s="74" t="s">
        <v>45</v>
      </c>
      <c r="R85" s="127"/>
      <c r="S85" s="140"/>
      <c r="T85" s="140"/>
      <c r="U85" s="161"/>
      <c r="V85" s="146"/>
    </row>
    <row r="86" spans="1:22" s="19" customFormat="1" ht="43.5" customHeight="1">
      <c r="A86" s="153"/>
      <c r="B86" s="139" t="s">
        <v>59</v>
      </c>
      <c r="C86" s="139" t="s">
        <v>156</v>
      </c>
      <c r="D86" s="138"/>
      <c r="E86" s="139"/>
      <c r="F86" s="139"/>
      <c r="G86" s="128" t="s">
        <v>154</v>
      </c>
      <c r="H86" s="26" t="s">
        <v>43</v>
      </c>
      <c r="I86" s="27" t="s">
        <v>42</v>
      </c>
      <c r="J86" s="28" t="s">
        <v>41</v>
      </c>
      <c r="K86" s="28" t="s">
        <v>41</v>
      </c>
      <c r="L86" s="28" t="s">
        <v>43</v>
      </c>
      <c r="M86" s="27" t="s">
        <v>42</v>
      </c>
      <c r="N86" s="28" t="s">
        <v>41</v>
      </c>
      <c r="O86" s="28" t="s">
        <v>43</v>
      </c>
      <c r="P86" s="27" t="s">
        <v>42</v>
      </c>
      <c r="Q86" s="28" t="s">
        <v>41</v>
      </c>
      <c r="R86" s="125" t="s">
        <v>1</v>
      </c>
      <c r="S86" s="140" t="s">
        <v>1</v>
      </c>
      <c r="T86" s="140" t="s">
        <v>148</v>
      </c>
      <c r="U86" s="161">
        <v>600000</v>
      </c>
      <c r="V86" s="146" t="s">
        <v>149</v>
      </c>
    </row>
    <row r="87" spans="1:22" s="19" customFormat="1" ht="43.5" customHeight="1">
      <c r="A87" s="153"/>
      <c r="B87" s="139"/>
      <c r="C87" s="139"/>
      <c r="D87" s="138"/>
      <c r="E87" s="139"/>
      <c r="F87" s="139"/>
      <c r="G87" s="129"/>
      <c r="H87" s="156">
        <f>I87/U86</f>
        <v>0</v>
      </c>
      <c r="I87" s="117">
        <f>U86-(M87+M89)</f>
        <v>0</v>
      </c>
      <c r="J87" s="29"/>
      <c r="K87" s="134" t="s">
        <v>48</v>
      </c>
      <c r="L87" s="116">
        <f>M87/$U$86</f>
        <v>0.2</v>
      </c>
      <c r="M87" s="118">
        <f>SUM(P87,P89)</f>
        <v>120000</v>
      </c>
      <c r="N87" s="115" t="s">
        <v>46</v>
      </c>
      <c r="O87" s="75">
        <f>P87/$U$86</f>
        <v>0.2</v>
      </c>
      <c r="P87" s="73">
        <v>120000</v>
      </c>
      <c r="Q87" s="74" t="s">
        <v>44</v>
      </c>
      <c r="R87" s="126"/>
      <c r="S87" s="140"/>
      <c r="T87" s="140"/>
      <c r="U87" s="161"/>
      <c r="V87" s="146"/>
    </row>
    <row r="88" spans="1:22" s="19" customFormat="1" ht="43.5" customHeight="1">
      <c r="A88" s="153"/>
      <c r="B88" s="139"/>
      <c r="C88" s="139"/>
      <c r="D88" s="138"/>
      <c r="E88" s="139"/>
      <c r="F88" s="139"/>
      <c r="G88" s="129"/>
      <c r="H88" s="156"/>
      <c r="I88" s="117"/>
      <c r="J88" s="29"/>
      <c r="K88" s="135"/>
      <c r="L88" s="116"/>
      <c r="M88" s="118"/>
      <c r="N88" s="115"/>
      <c r="O88" s="75">
        <f>P88/$U$86</f>
        <v>0</v>
      </c>
      <c r="P88" s="30">
        <v>0</v>
      </c>
      <c r="Q88" s="74" t="s">
        <v>45</v>
      </c>
      <c r="R88" s="126"/>
      <c r="S88" s="140"/>
      <c r="T88" s="140"/>
      <c r="U88" s="161"/>
      <c r="V88" s="146"/>
    </row>
    <row r="89" spans="1:22" s="19" customFormat="1" ht="43.5" customHeight="1">
      <c r="A89" s="153"/>
      <c r="B89" s="139"/>
      <c r="C89" s="139"/>
      <c r="D89" s="138"/>
      <c r="E89" s="139"/>
      <c r="F89" s="139"/>
      <c r="G89" s="129"/>
      <c r="H89" s="156"/>
      <c r="I89" s="117"/>
      <c r="J89" s="29"/>
      <c r="K89" s="135"/>
      <c r="L89" s="116">
        <f>M89/$U$86</f>
        <v>0.8</v>
      </c>
      <c r="M89" s="117">
        <f>SUM(P88,P90)</f>
        <v>480000</v>
      </c>
      <c r="N89" s="115" t="s">
        <v>47</v>
      </c>
      <c r="O89" s="75">
        <f>P89/$U$86</f>
        <v>0</v>
      </c>
      <c r="P89" s="73">
        <v>0</v>
      </c>
      <c r="Q89" s="74" t="s">
        <v>44</v>
      </c>
      <c r="R89" s="126"/>
      <c r="S89" s="140" t="s">
        <v>2</v>
      </c>
      <c r="T89" s="140"/>
      <c r="U89" s="161"/>
      <c r="V89" s="146"/>
    </row>
    <row r="90" spans="1:22" s="19" customFormat="1" ht="43.5" customHeight="1">
      <c r="A90" s="153"/>
      <c r="B90" s="139"/>
      <c r="C90" s="139"/>
      <c r="D90" s="138"/>
      <c r="E90" s="139"/>
      <c r="F90" s="139"/>
      <c r="G90" s="130"/>
      <c r="H90" s="156"/>
      <c r="I90" s="117"/>
      <c r="J90" s="29"/>
      <c r="K90" s="136"/>
      <c r="L90" s="116"/>
      <c r="M90" s="117"/>
      <c r="N90" s="115"/>
      <c r="O90" s="75">
        <f>P90/$U$86</f>
        <v>0.8</v>
      </c>
      <c r="P90" s="30">
        <v>480000</v>
      </c>
      <c r="Q90" s="74" t="s">
        <v>45</v>
      </c>
      <c r="R90" s="127"/>
      <c r="S90" s="140"/>
      <c r="T90" s="140"/>
      <c r="U90" s="161"/>
      <c r="V90" s="146"/>
    </row>
    <row r="91" spans="1:22" s="19" customFormat="1" ht="43.5" customHeight="1">
      <c r="A91" s="153"/>
      <c r="B91" s="139" t="s">
        <v>59</v>
      </c>
      <c r="C91" s="139" t="s">
        <v>156</v>
      </c>
      <c r="D91" s="138"/>
      <c r="E91" s="139"/>
      <c r="F91" s="139"/>
      <c r="G91" s="128" t="s">
        <v>155</v>
      </c>
      <c r="H91" s="26" t="s">
        <v>43</v>
      </c>
      <c r="I91" s="27" t="s">
        <v>42</v>
      </c>
      <c r="J91" s="28" t="s">
        <v>41</v>
      </c>
      <c r="K91" s="28" t="s">
        <v>41</v>
      </c>
      <c r="L91" s="28" t="s">
        <v>43</v>
      </c>
      <c r="M91" s="27" t="s">
        <v>42</v>
      </c>
      <c r="N91" s="28" t="s">
        <v>41</v>
      </c>
      <c r="O91" s="28" t="s">
        <v>43</v>
      </c>
      <c r="P91" s="27" t="s">
        <v>42</v>
      </c>
      <c r="Q91" s="28" t="s">
        <v>41</v>
      </c>
      <c r="R91" s="125" t="s">
        <v>1</v>
      </c>
      <c r="S91" s="140" t="s">
        <v>1</v>
      </c>
      <c r="T91" s="140" t="s">
        <v>151</v>
      </c>
      <c r="U91" s="161">
        <v>750000</v>
      </c>
      <c r="V91" s="146" t="s">
        <v>150</v>
      </c>
    </row>
    <row r="92" spans="1:22" s="19" customFormat="1" ht="43.5" customHeight="1">
      <c r="A92" s="153"/>
      <c r="B92" s="139"/>
      <c r="C92" s="139"/>
      <c r="D92" s="138"/>
      <c r="E92" s="139"/>
      <c r="F92" s="139"/>
      <c r="G92" s="129"/>
      <c r="H92" s="156">
        <f>I92/U91</f>
        <v>0</v>
      </c>
      <c r="I92" s="117">
        <f>U91-(M92+M94)</f>
        <v>0</v>
      </c>
      <c r="J92" s="29"/>
      <c r="K92" s="134" t="s">
        <v>48</v>
      </c>
      <c r="L92" s="116">
        <f>M92/$U$91</f>
        <v>0.2</v>
      </c>
      <c r="M92" s="118">
        <f>SUM(P92,P94)</f>
        <v>150000</v>
      </c>
      <c r="N92" s="115" t="s">
        <v>46</v>
      </c>
      <c r="O92" s="75">
        <f>P92/$U$91</f>
        <v>0.2</v>
      </c>
      <c r="P92" s="73">
        <v>150000</v>
      </c>
      <c r="Q92" s="74" t="s">
        <v>44</v>
      </c>
      <c r="R92" s="126"/>
      <c r="S92" s="140"/>
      <c r="T92" s="140"/>
      <c r="U92" s="161"/>
      <c r="V92" s="146"/>
    </row>
    <row r="93" spans="1:22" s="19" customFormat="1" ht="43.5" customHeight="1">
      <c r="A93" s="153"/>
      <c r="B93" s="139"/>
      <c r="C93" s="139"/>
      <c r="D93" s="138"/>
      <c r="E93" s="139"/>
      <c r="F93" s="139"/>
      <c r="G93" s="129"/>
      <c r="H93" s="156"/>
      <c r="I93" s="117"/>
      <c r="J93" s="29"/>
      <c r="K93" s="135"/>
      <c r="L93" s="116"/>
      <c r="M93" s="118"/>
      <c r="N93" s="115"/>
      <c r="O93" s="75">
        <f>P93/$U$91</f>
        <v>0</v>
      </c>
      <c r="P93" s="30">
        <v>0</v>
      </c>
      <c r="Q93" s="74" t="s">
        <v>45</v>
      </c>
      <c r="R93" s="126"/>
      <c r="S93" s="140"/>
      <c r="T93" s="140"/>
      <c r="U93" s="161"/>
      <c r="V93" s="146"/>
    </row>
    <row r="94" spans="1:22" s="19" customFormat="1" ht="43.5" customHeight="1">
      <c r="A94" s="153"/>
      <c r="B94" s="139"/>
      <c r="C94" s="139"/>
      <c r="D94" s="138"/>
      <c r="E94" s="139"/>
      <c r="F94" s="139"/>
      <c r="G94" s="129"/>
      <c r="H94" s="156"/>
      <c r="I94" s="117"/>
      <c r="J94" s="29"/>
      <c r="K94" s="135"/>
      <c r="L94" s="116">
        <f>M94/$U$91</f>
        <v>0.8</v>
      </c>
      <c r="M94" s="117">
        <f>SUM(P93,P95)</f>
        <v>600000</v>
      </c>
      <c r="N94" s="115" t="s">
        <v>47</v>
      </c>
      <c r="O94" s="75">
        <f>P94/$U$91</f>
        <v>0</v>
      </c>
      <c r="P94" s="73">
        <v>0</v>
      </c>
      <c r="Q94" s="74" t="s">
        <v>44</v>
      </c>
      <c r="R94" s="126"/>
      <c r="S94" s="140" t="s">
        <v>2</v>
      </c>
      <c r="T94" s="140"/>
      <c r="U94" s="161"/>
      <c r="V94" s="146"/>
    </row>
    <row r="95" spans="1:22" s="19" customFormat="1" ht="43.5" customHeight="1">
      <c r="A95" s="153"/>
      <c r="B95" s="139"/>
      <c r="C95" s="139"/>
      <c r="D95" s="138"/>
      <c r="E95" s="139"/>
      <c r="F95" s="139"/>
      <c r="G95" s="130"/>
      <c r="H95" s="156"/>
      <c r="I95" s="117"/>
      <c r="J95" s="29"/>
      <c r="K95" s="136"/>
      <c r="L95" s="116"/>
      <c r="M95" s="117"/>
      <c r="N95" s="115"/>
      <c r="O95" s="75">
        <f>P95/$U$91</f>
        <v>0.8</v>
      </c>
      <c r="P95" s="30">
        <v>600000</v>
      </c>
      <c r="Q95" s="74" t="s">
        <v>45</v>
      </c>
      <c r="R95" s="127"/>
      <c r="S95" s="140"/>
      <c r="T95" s="140"/>
      <c r="U95" s="161"/>
      <c r="V95" s="146"/>
    </row>
    <row r="96" spans="1:22" s="19" customFormat="1" ht="43.5" customHeight="1">
      <c r="A96" s="153"/>
      <c r="B96" s="139" t="s">
        <v>58</v>
      </c>
      <c r="C96" s="128" t="s">
        <v>159</v>
      </c>
      <c r="D96" s="139"/>
      <c r="E96" s="138"/>
      <c r="F96" s="138"/>
      <c r="G96" s="128" t="s">
        <v>88</v>
      </c>
      <c r="H96" s="26" t="s">
        <v>43</v>
      </c>
      <c r="I96" s="27" t="s">
        <v>42</v>
      </c>
      <c r="J96" s="28" t="s">
        <v>41</v>
      </c>
      <c r="K96" s="28" t="s">
        <v>41</v>
      </c>
      <c r="L96" s="28" t="s">
        <v>43</v>
      </c>
      <c r="M96" s="27" t="s">
        <v>42</v>
      </c>
      <c r="N96" s="28" t="s">
        <v>41</v>
      </c>
      <c r="O96" s="28" t="s">
        <v>43</v>
      </c>
      <c r="P96" s="27" t="s">
        <v>42</v>
      </c>
      <c r="Q96" s="28" t="s">
        <v>41</v>
      </c>
      <c r="R96" s="162" t="s">
        <v>55</v>
      </c>
      <c r="S96" s="140" t="s">
        <v>1</v>
      </c>
      <c r="T96" s="140" t="s">
        <v>56</v>
      </c>
      <c r="U96" s="161">
        <v>15167900</v>
      </c>
      <c r="V96" s="163" t="s">
        <v>89</v>
      </c>
    </row>
    <row r="97" spans="1:22" s="19" customFormat="1" ht="26.25" customHeight="1">
      <c r="A97" s="153"/>
      <c r="B97" s="139"/>
      <c r="C97" s="129"/>
      <c r="D97" s="139"/>
      <c r="E97" s="138"/>
      <c r="F97" s="138"/>
      <c r="G97" s="129"/>
      <c r="H97" s="156">
        <f>I97/U96</f>
        <v>0</v>
      </c>
      <c r="I97" s="117">
        <f>U96-(M97+M99)</f>
        <v>0</v>
      </c>
      <c r="J97" s="29"/>
      <c r="K97" s="160" t="s">
        <v>48</v>
      </c>
      <c r="L97" s="116">
        <f>M97/$U$96</f>
        <v>1</v>
      </c>
      <c r="M97" s="118">
        <f>SUM(P97)</f>
        <v>15167900</v>
      </c>
      <c r="N97" s="115" t="s">
        <v>46</v>
      </c>
      <c r="O97" s="116">
        <f>P97/$U$96</f>
        <v>1</v>
      </c>
      <c r="P97" s="118">
        <v>15167900</v>
      </c>
      <c r="Q97" s="115" t="s">
        <v>44</v>
      </c>
      <c r="R97" s="162"/>
      <c r="S97" s="140"/>
      <c r="T97" s="140"/>
      <c r="U97" s="161"/>
      <c r="V97" s="163"/>
    </row>
    <row r="98" spans="1:22" s="19" customFormat="1" ht="26.25" customHeight="1">
      <c r="A98" s="153"/>
      <c r="B98" s="139"/>
      <c r="C98" s="129"/>
      <c r="D98" s="139"/>
      <c r="E98" s="138"/>
      <c r="F98" s="138"/>
      <c r="G98" s="129"/>
      <c r="H98" s="156"/>
      <c r="I98" s="117"/>
      <c r="J98" s="29"/>
      <c r="K98" s="160"/>
      <c r="L98" s="116"/>
      <c r="M98" s="118"/>
      <c r="N98" s="115"/>
      <c r="O98" s="116"/>
      <c r="P98" s="118"/>
      <c r="Q98" s="115"/>
      <c r="R98" s="162"/>
      <c r="S98" s="140"/>
      <c r="T98" s="140"/>
      <c r="U98" s="161"/>
      <c r="V98" s="163"/>
    </row>
    <row r="99" spans="1:22" s="19" customFormat="1" ht="26.25" customHeight="1">
      <c r="A99" s="153"/>
      <c r="B99" s="139"/>
      <c r="C99" s="129"/>
      <c r="D99" s="139"/>
      <c r="E99" s="138"/>
      <c r="F99" s="138"/>
      <c r="G99" s="129"/>
      <c r="H99" s="156"/>
      <c r="I99" s="117"/>
      <c r="J99" s="29"/>
      <c r="K99" s="160"/>
      <c r="L99" s="116">
        <f>M99/$U$96</f>
        <v>0</v>
      </c>
      <c r="M99" s="117">
        <f>SUM(P99)</f>
        <v>0</v>
      </c>
      <c r="N99" s="115" t="s">
        <v>47</v>
      </c>
      <c r="O99" s="116">
        <f>P99/$U$96</f>
        <v>0</v>
      </c>
      <c r="P99" s="117">
        <v>0</v>
      </c>
      <c r="Q99" s="115" t="s">
        <v>45</v>
      </c>
      <c r="R99" s="162"/>
      <c r="S99" s="140"/>
      <c r="T99" s="140"/>
      <c r="U99" s="161"/>
      <c r="V99" s="163"/>
    </row>
    <row r="100" spans="1:22" s="19" customFormat="1" ht="26.25" customHeight="1">
      <c r="A100" s="153"/>
      <c r="B100" s="139"/>
      <c r="C100" s="130"/>
      <c r="D100" s="139"/>
      <c r="E100" s="138"/>
      <c r="F100" s="138"/>
      <c r="G100" s="130"/>
      <c r="H100" s="156"/>
      <c r="I100" s="117"/>
      <c r="J100" s="29"/>
      <c r="K100" s="160"/>
      <c r="L100" s="116"/>
      <c r="M100" s="117"/>
      <c r="N100" s="115"/>
      <c r="O100" s="116"/>
      <c r="P100" s="117"/>
      <c r="Q100" s="115"/>
      <c r="R100" s="162"/>
      <c r="S100" s="140"/>
      <c r="T100" s="140"/>
      <c r="U100" s="161"/>
      <c r="V100" s="163"/>
    </row>
    <row r="101" spans="1:22" s="19" customFormat="1" ht="26.25" customHeight="1">
      <c r="A101" s="168"/>
      <c r="B101" s="157" t="s">
        <v>58</v>
      </c>
      <c r="C101" s="157" t="s">
        <v>160</v>
      </c>
      <c r="D101" s="165"/>
      <c r="E101" s="157"/>
      <c r="F101" s="157"/>
      <c r="G101" s="128" t="s">
        <v>88</v>
      </c>
      <c r="H101" s="26" t="s">
        <v>43</v>
      </c>
      <c r="I101" s="27" t="s">
        <v>42</v>
      </c>
      <c r="J101" s="28" t="s">
        <v>41</v>
      </c>
      <c r="K101" s="28" t="s">
        <v>41</v>
      </c>
      <c r="L101" s="28" t="s">
        <v>43</v>
      </c>
      <c r="M101" s="27" t="s">
        <v>42</v>
      </c>
      <c r="N101" s="28" t="s">
        <v>41</v>
      </c>
      <c r="O101" s="28" t="s">
        <v>43</v>
      </c>
      <c r="P101" s="27" t="s">
        <v>42</v>
      </c>
      <c r="Q101" s="28" t="s">
        <v>41</v>
      </c>
      <c r="R101" s="125" t="s">
        <v>84</v>
      </c>
      <c r="S101" s="122" t="s">
        <v>84</v>
      </c>
      <c r="T101" s="122" t="s">
        <v>57</v>
      </c>
      <c r="U101" s="112">
        <v>3880778</v>
      </c>
      <c r="V101" s="119" t="s">
        <v>103</v>
      </c>
    </row>
    <row r="102" spans="1:22" s="19" customFormat="1" ht="26.25" customHeight="1">
      <c r="A102" s="169"/>
      <c r="B102" s="158"/>
      <c r="C102" s="158"/>
      <c r="D102" s="166"/>
      <c r="E102" s="158"/>
      <c r="F102" s="158"/>
      <c r="G102" s="129"/>
      <c r="H102" s="101">
        <f>I102/U101</f>
        <v>0</v>
      </c>
      <c r="I102" s="137">
        <f>U101-(M102+M106)</f>
        <v>0</v>
      </c>
      <c r="J102" s="29"/>
      <c r="K102" s="134" t="s">
        <v>48</v>
      </c>
      <c r="L102" s="109">
        <f>M102/U101</f>
        <v>1</v>
      </c>
      <c r="M102" s="104">
        <f>P102+P106</f>
        <v>3880778</v>
      </c>
      <c r="N102" s="131" t="s">
        <v>46</v>
      </c>
      <c r="O102" s="116">
        <f>P102/$U$101</f>
        <v>0.5416511843759164</v>
      </c>
      <c r="P102" s="118">
        <v>2102028</v>
      </c>
      <c r="Q102" s="115" t="s">
        <v>44</v>
      </c>
      <c r="R102" s="126"/>
      <c r="S102" s="123"/>
      <c r="T102" s="123"/>
      <c r="U102" s="113"/>
      <c r="V102" s="120"/>
    </row>
    <row r="103" spans="1:22" s="19" customFormat="1" ht="26.25" customHeight="1">
      <c r="A103" s="169"/>
      <c r="B103" s="158"/>
      <c r="C103" s="158"/>
      <c r="D103" s="166"/>
      <c r="E103" s="158"/>
      <c r="F103" s="158"/>
      <c r="G103" s="129"/>
      <c r="H103" s="102"/>
      <c r="I103" s="107"/>
      <c r="J103" s="29"/>
      <c r="K103" s="135"/>
      <c r="L103" s="110"/>
      <c r="M103" s="105"/>
      <c r="N103" s="132"/>
      <c r="O103" s="116"/>
      <c r="P103" s="118"/>
      <c r="Q103" s="115"/>
      <c r="R103" s="126"/>
      <c r="S103" s="123"/>
      <c r="T103" s="123"/>
      <c r="U103" s="113"/>
      <c r="V103" s="120"/>
    </row>
    <row r="104" spans="1:24" s="19" customFormat="1" ht="26.25" customHeight="1">
      <c r="A104" s="169"/>
      <c r="B104" s="158"/>
      <c r="C104" s="158"/>
      <c r="D104" s="166"/>
      <c r="E104" s="158"/>
      <c r="F104" s="158"/>
      <c r="G104" s="129"/>
      <c r="H104" s="102"/>
      <c r="I104" s="107"/>
      <c r="J104" s="29"/>
      <c r="K104" s="135"/>
      <c r="L104" s="110"/>
      <c r="M104" s="105"/>
      <c r="N104" s="132"/>
      <c r="O104" s="116">
        <f>P104/$U$101</f>
        <v>0</v>
      </c>
      <c r="P104" s="117">
        <v>0</v>
      </c>
      <c r="Q104" s="115" t="s">
        <v>45</v>
      </c>
      <c r="R104" s="126"/>
      <c r="S104" s="123"/>
      <c r="T104" s="123"/>
      <c r="U104" s="113"/>
      <c r="V104" s="120"/>
      <c r="X104" s="70"/>
    </row>
    <row r="105" spans="1:22" s="19" customFormat="1" ht="26.25" customHeight="1">
      <c r="A105" s="169"/>
      <c r="B105" s="158"/>
      <c r="C105" s="158"/>
      <c r="D105" s="166"/>
      <c r="E105" s="158"/>
      <c r="F105" s="158"/>
      <c r="G105" s="129"/>
      <c r="H105" s="102"/>
      <c r="I105" s="107"/>
      <c r="J105" s="29"/>
      <c r="K105" s="135"/>
      <c r="L105" s="111"/>
      <c r="M105" s="106"/>
      <c r="N105" s="132"/>
      <c r="O105" s="116"/>
      <c r="P105" s="117"/>
      <c r="Q105" s="115"/>
      <c r="R105" s="126"/>
      <c r="S105" s="124"/>
      <c r="T105" s="123"/>
      <c r="U105" s="113"/>
      <c r="V105" s="120"/>
    </row>
    <row r="106" spans="1:23" s="19" customFormat="1" ht="26.25" customHeight="1">
      <c r="A106" s="169"/>
      <c r="B106" s="158"/>
      <c r="C106" s="158"/>
      <c r="D106" s="166"/>
      <c r="E106" s="158"/>
      <c r="F106" s="158"/>
      <c r="G106" s="129"/>
      <c r="H106" s="102"/>
      <c r="I106" s="107"/>
      <c r="J106" s="29"/>
      <c r="K106" s="135"/>
      <c r="L106" s="110">
        <f>M106/U101</f>
        <v>0</v>
      </c>
      <c r="M106" s="107">
        <f>P104+P108</f>
        <v>0</v>
      </c>
      <c r="N106" s="131" t="s">
        <v>47</v>
      </c>
      <c r="O106" s="116">
        <f>P106/$U$101</f>
        <v>0.45834881562408364</v>
      </c>
      <c r="P106" s="118">
        <v>1778750</v>
      </c>
      <c r="Q106" s="115" t="s">
        <v>44</v>
      </c>
      <c r="R106" s="126"/>
      <c r="S106" s="140" t="s">
        <v>69</v>
      </c>
      <c r="T106" s="123"/>
      <c r="U106" s="113"/>
      <c r="V106" s="120"/>
      <c r="W106" s="70"/>
    </row>
    <row r="107" spans="1:22" s="19" customFormat="1" ht="26.25" customHeight="1">
      <c r="A107" s="169"/>
      <c r="B107" s="158"/>
      <c r="C107" s="158"/>
      <c r="D107" s="166"/>
      <c r="E107" s="158"/>
      <c r="F107" s="158"/>
      <c r="G107" s="129"/>
      <c r="H107" s="102"/>
      <c r="I107" s="107"/>
      <c r="J107" s="29"/>
      <c r="K107" s="135"/>
      <c r="L107" s="110"/>
      <c r="M107" s="107"/>
      <c r="N107" s="132"/>
      <c r="O107" s="116"/>
      <c r="P107" s="118"/>
      <c r="Q107" s="115"/>
      <c r="R107" s="126"/>
      <c r="S107" s="140"/>
      <c r="T107" s="123"/>
      <c r="U107" s="113"/>
      <c r="V107" s="120"/>
    </row>
    <row r="108" spans="1:22" s="19" customFormat="1" ht="26.25" customHeight="1">
      <c r="A108" s="169"/>
      <c r="B108" s="158"/>
      <c r="C108" s="158"/>
      <c r="D108" s="166"/>
      <c r="E108" s="158"/>
      <c r="F108" s="158"/>
      <c r="G108" s="129"/>
      <c r="H108" s="102"/>
      <c r="I108" s="107"/>
      <c r="J108" s="29"/>
      <c r="K108" s="135"/>
      <c r="L108" s="110"/>
      <c r="M108" s="107"/>
      <c r="N108" s="132"/>
      <c r="O108" s="116">
        <f>P108/$U$101</f>
        <v>0</v>
      </c>
      <c r="P108" s="117">
        <v>0</v>
      </c>
      <c r="Q108" s="115" t="s">
        <v>45</v>
      </c>
      <c r="R108" s="126"/>
      <c r="S108" s="140"/>
      <c r="T108" s="123"/>
      <c r="U108" s="113"/>
      <c r="V108" s="120"/>
    </row>
    <row r="109" spans="1:22" s="19" customFormat="1" ht="26.25" customHeight="1">
      <c r="A109" s="170"/>
      <c r="B109" s="159"/>
      <c r="C109" s="158"/>
      <c r="D109" s="167"/>
      <c r="E109" s="159"/>
      <c r="F109" s="159"/>
      <c r="G109" s="130"/>
      <c r="H109" s="103"/>
      <c r="I109" s="108"/>
      <c r="J109" s="29"/>
      <c r="K109" s="136"/>
      <c r="L109" s="111"/>
      <c r="M109" s="108"/>
      <c r="N109" s="133"/>
      <c r="O109" s="116"/>
      <c r="P109" s="117"/>
      <c r="Q109" s="115"/>
      <c r="R109" s="127"/>
      <c r="S109" s="140"/>
      <c r="T109" s="124"/>
      <c r="U109" s="114"/>
      <c r="V109" s="121"/>
    </row>
    <row r="110" spans="1:22" s="19" customFormat="1" ht="26.25" customHeight="1">
      <c r="A110" s="168"/>
      <c r="B110" s="157" t="s">
        <v>58</v>
      </c>
      <c r="C110" s="158"/>
      <c r="D110" s="157"/>
      <c r="E110" s="157"/>
      <c r="F110" s="165"/>
      <c r="G110" s="128" t="s">
        <v>90</v>
      </c>
      <c r="H110" s="26" t="s">
        <v>43</v>
      </c>
      <c r="I110" s="27" t="s">
        <v>42</v>
      </c>
      <c r="J110" s="28" t="s">
        <v>41</v>
      </c>
      <c r="K110" s="28" t="s">
        <v>41</v>
      </c>
      <c r="L110" s="28" t="s">
        <v>43</v>
      </c>
      <c r="M110" s="27" t="s">
        <v>42</v>
      </c>
      <c r="N110" s="28" t="s">
        <v>41</v>
      </c>
      <c r="O110" s="28" t="s">
        <v>43</v>
      </c>
      <c r="P110" s="27" t="s">
        <v>42</v>
      </c>
      <c r="Q110" s="28" t="s">
        <v>41</v>
      </c>
      <c r="R110" s="125" t="s">
        <v>84</v>
      </c>
      <c r="S110" s="122" t="s">
        <v>1</v>
      </c>
      <c r="T110" s="122" t="s">
        <v>104</v>
      </c>
      <c r="U110" s="112">
        <v>1280500</v>
      </c>
      <c r="V110" s="119" t="s">
        <v>106</v>
      </c>
    </row>
    <row r="111" spans="1:22" s="19" customFormat="1" ht="26.25" customHeight="1">
      <c r="A111" s="169"/>
      <c r="B111" s="158"/>
      <c r="C111" s="158"/>
      <c r="D111" s="158"/>
      <c r="E111" s="158"/>
      <c r="F111" s="166"/>
      <c r="G111" s="129"/>
      <c r="H111" s="101">
        <f>I111/U110</f>
        <v>0</v>
      </c>
      <c r="I111" s="137">
        <f>U110-(M111+M114)</f>
        <v>0</v>
      </c>
      <c r="J111" s="29"/>
      <c r="K111" s="134" t="s">
        <v>48</v>
      </c>
      <c r="L111" s="109">
        <f>M111/U110</f>
        <v>1</v>
      </c>
      <c r="M111" s="104">
        <f>P111+P113+P115</f>
        <v>1280500</v>
      </c>
      <c r="N111" s="131" t="s">
        <v>46</v>
      </c>
      <c r="O111" s="75">
        <f aca="true" t="shared" si="0" ref="O111:O116">P111/$U$110</f>
        <v>0.39750097618117924</v>
      </c>
      <c r="P111" s="73">
        <v>509000</v>
      </c>
      <c r="Q111" s="74" t="s">
        <v>44</v>
      </c>
      <c r="R111" s="126"/>
      <c r="S111" s="123"/>
      <c r="T111" s="123"/>
      <c r="U111" s="113"/>
      <c r="V111" s="120"/>
    </row>
    <row r="112" spans="1:22" s="19" customFormat="1" ht="26.25" customHeight="1">
      <c r="A112" s="169"/>
      <c r="B112" s="158"/>
      <c r="C112" s="158"/>
      <c r="D112" s="158"/>
      <c r="E112" s="158"/>
      <c r="F112" s="166"/>
      <c r="G112" s="129"/>
      <c r="H112" s="102"/>
      <c r="I112" s="107"/>
      <c r="J112" s="29"/>
      <c r="K112" s="135"/>
      <c r="L112" s="110"/>
      <c r="M112" s="105"/>
      <c r="N112" s="132"/>
      <c r="O112" s="75">
        <f t="shared" si="0"/>
        <v>0</v>
      </c>
      <c r="P112" s="30">
        <v>0</v>
      </c>
      <c r="Q112" s="74" t="s">
        <v>45</v>
      </c>
      <c r="R112" s="126"/>
      <c r="S112" s="124"/>
      <c r="T112" s="123"/>
      <c r="U112" s="113"/>
      <c r="V112" s="120"/>
    </row>
    <row r="113" spans="1:22" s="19" customFormat="1" ht="26.25" customHeight="1">
      <c r="A113" s="169"/>
      <c r="B113" s="158"/>
      <c r="C113" s="158"/>
      <c r="D113" s="158"/>
      <c r="E113" s="158"/>
      <c r="F113" s="166"/>
      <c r="G113" s="129"/>
      <c r="H113" s="102"/>
      <c r="I113" s="107"/>
      <c r="J113" s="29"/>
      <c r="K113" s="135"/>
      <c r="L113" s="111"/>
      <c r="M113" s="106"/>
      <c r="N113" s="133"/>
      <c r="O113" s="75">
        <f t="shared" si="0"/>
        <v>0.5419757907067552</v>
      </c>
      <c r="P113" s="73">
        <v>694000</v>
      </c>
      <c r="Q113" s="74" t="s">
        <v>44</v>
      </c>
      <c r="R113" s="126"/>
      <c r="S113" s="122" t="s">
        <v>84</v>
      </c>
      <c r="T113" s="123"/>
      <c r="U113" s="113"/>
      <c r="V113" s="120"/>
    </row>
    <row r="114" spans="1:22" s="19" customFormat="1" ht="26.25" customHeight="1">
      <c r="A114" s="169"/>
      <c r="B114" s="158"/>
      <c r="C114" s="158"/>
      <c r="D114" s="158"/>
      <c r="E114" s="158"/>
      <c r="F114" s="166"/>
      <c r="G114" s="129"/>
      <c r="H114" s="102"/>
      <c r="I114" s="107"/>
      <c r="J114" s="29"/>
      <c r="K114" s="135"/>
      <c r="L114" s="109">
        <f>M114/U110</f>
        <v>0</v>
      </c>
      <c r="M114" s="137">
        <f>P112+P114+P116</f>
        <v>0</v>
      </c>
      <c r="N114" s="131" t="s">
        <v>47</v>
      </c>
      <c r="O114" s="75">
        <f t="shared" si="0"/>
        <v>0</v>
      </c>
      <c r="P114" s="30">
        <v>0</v>
      </c>
      <c r="Q114" s="74" t="s">
        <v>45</v>
      </c>
      <c r="R114" s="126"/>
      <c r="S114" s="124"/>
      <c r="T114" s="123"/>
      <c r="U114" s="113"/>
      <c r="V114" s="120"/>
    </row>
    <row r="115" spans="1:22" s="19" customFormat="1" ht="26.25" customHeight="1">
      <c r="A115" s="169"/>
      <c r="B115" s="158"/>
      <c r="C115" s="158"/>
      <c r="D115" s="158"/>
      <c r="E115" s="158"/>
      <c r="F115" s="166"/>
      <c r="G115" s="129"/>
      <c r="H115" s="102"/>
      <c r="I115" s="107"/>
      <c r="J115" s="29"/>
      <c r="K115" s="135"/>
      <c r="L115" s="110"/>
      <c r="M115" s="107"/>
      <c r="N115" s="132"/>
      <c r="O115" s="75">
        <f t="shared" si="0"/>
        <v>0.0605232331120656</v>
      </c>
      <c r="P115" s="73">
        <v>77500</v>
      </c>
      <c r="Q115" s="74" t="s">
        <v>44</v>
      </c>
      <c r="R115" s="126"/>
      <c r="S115" s="122" t="s">
        <v>105</v>
      </c>
      <c r="T115" s="123"/>
      <c r="U115" s="113"/>
      <c r="V115" s="120"/>
    </row>
    <row r="116" spans="1:22" s="19" customFormat="1" ht="26.25" customHeight="1">
      <c r="A116" s="170"/>
      <c r="B116" s="159"/>
      <c r="C116" s="158"/>
      <c r="D116" s="159"/>
      <c r="E116" s="159"/>
      <c r="F116" s="167"/>
      <c r="G116" s="130"/>
      <c r="H116" s="103"/>
      <c r="I116" s="108"/>
      <c r="J116" s="29"/>
      <c r="K116" s="136"/>
      <c r="L116" s="111"/>
      <c r="M116" s="108"/>
      <c r="N116" s="133"/>
      <c r="O116" s="75">
        <f t="shared" si="0"/>
        <v>0</v>
      </c>
      <c r="P116" s="30">
        <v>0</v>
      </c>
      <c r="Q116" s="74" t="s">
        <v>45</v>
      </c>
      <c r="R116" s="127"/>
      <c r="S116" s="124"/>
      <c r="T116" s="123"/>
      <c r="U116" s="113"/>
      <c r="V116" s="120"/>
    </row>
    <row r="117" spans="1:22" s="19" customFormat="1" ht="43.5" customHeight="1">
      <c r="A117" s="153"/>
      <c r="B117" s="139" t="s">
        <v>59</v>
      </c>
      <c r="C117" s="158"/>
      <c r="D117" s="139"/>
      <c r="E117" s="138"/>
      <c r="F117" s="139"/>
      <c r="G117" s="128" t="s">
        <v>88</v>
      </c>
      <c r="H117" s="26" t="s">
        <v>43</v>
      </c>
      <c r="I117" s="27" t="s">
        <v>42</v>
      </c>
      <c r="J117" s="28" t="s">
        <v>41</v>
      </c>
      <c r="K117" s="28" t="s">
        <v>41</v>
      </c>
      <c r="L117" s="28" t="s">
        <v>43</v>
      </c>
      <c r="M117" s="27" t="s">
        <v>42</v>
      </c>
      <c r="N117" s="28" t="s">
        <v>41</v>
      </c>
      <c r="O117" s="28" t="s">
        <v>43</v>
      </c>
      <c r="P117" s="27" t="s">
        <v>42</v>
      </c>
      <c r="Q117" s="28" t="s">
        <v>41</v>
      </c>
      <c r="R117" s="162" t="s">
        <v>55</v>
      </c>
      <c r="S117" s="140" t="s">
        <v>1</v>
      </c>
      <c r="T117" s="180" t="s">
        <v>108</v>
      </c>
      <c r="U117" s="161">
        <v>700000</v>
      </c>
      <c r="V117" s="163" t="s">
        <v>107</v>
      </c>
    </row>
    <row r="118" spans="1:22" s="19" customFormat="1" ht="26.25" customHeight="1">
      <c r="A118" s="153"/>
      <c r="B118" s="139"/>
      <c r="C118" s="158"/>
      <c r="D118" s="139"/>
      <c r="E118" s="138"/>
      <c r="F118" s="139"/>
      <c r="G118" s="129"/>
      <c r="H118" s="156">
        <f>I118/U117</f>
        <v>0.7142857142857143</v>
      </c>
      <c r="I118" s="117">
        <f>U117-(M118+M120)</f>
        <v>500000</v>
      </c>
      <c r="J118" s="29"/>
      <c r="K118" s="160" t="s">
        <v>48</v>
      </c>
      <c r="L118" s="164">
        <f>M118/U117</f>
        <v>0</v>
      </c>
      <c r="M118" s="118">
        <f>P118</f>
        <v>0</v>
      </c>
      <c r="N118" s="115" t="s">
        <v>46</v>
      </c>
      <c r="O118" s="116">
        <f>P118/$U$117</f>
        <v>0</v>
      </c>
      <c r="P118" s="118">
        <v>0</v>
      </c>
      <c r="Q118" s="115" t="s">
        <v>44</v>
      </c>
      <c r="R118" s="162"/>
      <c r="S118" s="140"/>
      <c r="T118" s="181"/>
      <c r="U118" s="161"/>
      <c r="V118" s="163"/>
    </row>
    <row r="119" spans="1:22" s="19" customFormat="1" ht="26.25" customHeight="1">
      <c r="A119" s="153"/>
      <c r="B119" s="139"/>
      <c r="C119" s="158"/>
      <c r="D119" s="139"/>
      <c r="E119" s="138"/>
      <c r="F119" s="139"/>
      <c r="G119" s="129"/>
      <c r="H119" s="156"/>
      <c r="I119" s="117"/>
      <c r="J119" s="29"/>
      <c r="K119" s="160"/>
      <c r="L119" s="164"/>
      <c r="M119" s="118"/>
      <c r="N119" s="115"/>
      <c r="O119" s="116"/>
      <c r="P119" s="118"/>
      <c r="Q119" s="115"/>
      <c r="R119" s="162"/>
      <c r="S119" s="140"/>
      <c r="T119" s="181"/>
      <c r="U119" s="161"/>
      <c r="V119" s="163"/>
    </row>
    <row r="120" spans="1:22" s="19" customFormat="1" ht="26.25" customHeight="1">
      <c r="A120" s="153"/>
      <c r="B120" s="139"/>
      <c r="C120" s="158"/>
      <c r="D120" s="139"/>
      <c r="E120" s="138"/>
      <c r="F120" s="139"/>
      <c r="G120" s="129"/>
      <c r="H120" s="156"/>
      <c r="I120" s="117"/>
      <c r="J120" s="29"/>
      <c r="K120" s="160"/>
      <c r="L120" s="164">
        <f>M120/U117</f>
        <v>0.2857142857142857</v>
      </c>
      <c r="M120" s="117">
        <f>P120</f>
        <v>200000</v>
      </c>
      <c r="N120" s="115" t="s">
        <v>47</v>
      </c>
      <c r="O120" s="116">
        <f>P120/$U$117</f>
        <v>0.2857142857142857</v>
      </c>
      <c r="P120" s="117">
        <v>200000</v>
      </c>
      <c r="Q120" s="115" t="s">
        <v>45</v>
      </c>
      <c r="R120" s="162"/>
      <c r="S120" s="140"/>
      <c r="T120" s="181"/>
      <c r="U120" s="161"/>
      <c r="V120" s="163"/>
    </row>
    <row r="121" spans="1:22" s="19" customFormat="1" ht="26.25" customHeight="1">
      <c r="A121" s="153"/>
      <c r="B121" s="139"/>
      <c r="C121" s="159"/>
      <c r="D121" s="139"/>
      <c r="E121" s="138"/>
      <c r="F121" s="139"/>
      <c r="G121" s="130"/>
      <c r="H121" s="156"/>
      <c r="I121" s="117"/>
      <c r="J121" s="29"/>
      <c r="K121" s="160"/>
      <c r="L121" s="164"/>
      <c r="M121" s="117"/>
      <c r="N121" s="115"/>
      <c r="O121" s="116"/>
      <c r="P121" s="117"/>
      <c r="Q121" s="115"/>
      <c r="R121" s="162"/>
      <c r="S121" s="140"/>
      <c r="T121" s="182"/>
      <c r="U121" s="161"/>
      <c r="V121" s="163"/>
    </row>
    <row r="122" spans="1:22" s="19" customFormat="1" ht="43.5" customHeight="1">
      <c r="A122" s="153"/>
      <c r="B122" s="139" t="s">
        <v>59</v>
      </c>
      <c r="C122" s="157" t="s">
        <v>161</v>
      </c>
      <c r="D122" s="139"/>
      <c r="E122" s="138"/>
      <c r="F122" s="139"/>
      <c r="G122" s="128" t="s">
        <v>86</v>
      </c>
      <c r="H122" s="26" t="s">
        <v>43</v>
      </c>
      <c r="I122" s="27" t="s">
        <v>42</v>
      </c>
      <c r="J122" s="28" t="s">
        <v>41</v>
      </c>
      <c r="K122" s="28" t="s">
        <v>41</v>
      </c>
      <c r="L122" s="28" t="s">
        <v>43</v>
      </c>
      <c r="M122" s="27" t="s">
        <v>42</v>
      </c>
      <c r="N122" s="28" t="s">
        <v>41</v>
      </c>
      <c r="O122" s="28" t="s">
        <v>43</v>
      </c>
      <c r="P122" s="27" t="s">
        <v>42</v>
      </c>
      <c r="Q122" s="28" t="s">
        <v>41</v>
      </c>
      <c r="R122" s="122" t="s">
        <v>74</v>
      </c>
      <c r="S122" s="122" t="s">
        <v>74</v>
      </c>
      <c r="T122" s="140" t="s">
        <v>110</v>
      </c>
      <c r="U122" s="161">
        <v>264000</v>
      </c>
      <c r="V122" s="146" t="s">
        <v>109</v>
      </c>
    </row>
    <row r="123" spans="1:22" s="19" customFormat="1" ht="43.5" customHeight="1">
      <c r="A123" s="153"/>
      <c r="B123" s="139"/>
      <c r="C123" s="158"/>
      <c r="D123" s="139"/>
      <c r="E123" s="138"/>
      <c r="F123" s="139"/>
      <c r="G123" s="129"/>
      <c r="H123" s="156">
        <f>I123/U122</f>
        <v>0</v>
      </c>
      <c r="I123" s="117">
        <f>U122-(M123+M124)</f>
        <v>0</v>
      </c>
      <c r="J123" s="29"/>
      <c r="K123" s="135" t="s">
        <v>48</v>
      </c>
      <c r="L123" s="75">
        <f>M123/$U$122</f>
        <v>0</v>
      </c>
      <c r="M123" s="73">
        <f>P123</f>
        <v>0</v>
      </c>
      <c r="N123" s="49" t="s">
        <v>46</v>
      </c>
      <c r="O123" s="75">
        <f>P123/$U$122</f>
        <v>0</v>
      </c>
      <c r="P123" s="73">
        <v>0</v>
      </c>
      <c r="Q123" s="74" t="s">
        <v>44</v>
      </c>
      <c r="R123" s="123"/>
      <c r="S123" s="123"/>
      <c r="T123" s="140"/>
      <c r="U123" s="161"/>
      <c r="V123" s="146"/>
    </row>
    <row r="124" spans="1:22" s="19" customFormat="1" ht="43.5" customHeight="1">
      <c r="A124" s="153"/>
      <c r="B124" s="139"/>
      <c r="C124" s="158"/>
      <c r="D124" s="139"/>
      <c r="E124" s="138"/>
      <c r="F124" s="139"/>
      <c r="G124" s="130"/>
      <c r="H124" s="156"/>
      <c r="I124" s="117"/>
      <c r="J124" s="29"/>
      <c r="K124" s="136"/>
      <c r="L124" s="75">
        <f>M124/$U$122</f>
        <v>1</v>
      </c>
      <c r="M124" s="45">
        <f>P124</f>
        <v>264000</v>
      </c>
      <c r="N124" s="46" t="s">
        <v>47</v>
      </c>
      <c r="O124" s="75">
        <f>P124/$U$122</f>
        <v>1</v>
      </c>
      <c r="P124" s="30">
        <v>264000</v>
      </c>
      <c r="Q124" s="74" t="s">
        <v>45</v>
      </c>
      <c r="R124" s="124"/>
      <c r="S124" s="124"/>
      <c r="T124" s="140"/>
      <c r="U124" s="161"/>
      <c r="V124" s="146"/>
    </row>
    <row r="125" spans="1:22" s="19" customFormat="1" ht="43.5" customHeight="1">
      <c r="A125" s="153"/>
      <c r="B125" s="139" t="s">
        <v>59</v>
      </c>
      <c r="C125" s="158"/>
      <c r="D125" s="139"/>
      <c r="E125" s="138"/>
      <c r="F125" s="139"/>
      <c r="G125" s="128" t="s">
        <v>90</v>
      </c>
      <c r="H125" s="26" t="s">
        <v>43</v>
      </c>
      <c r="I125" s="27" t="s">
        <v>42</v>
      </c>
      <c r="J125" s="28" t="s">
        <v>41</v>
      </c>
      <c r="K125" s="28" t="s">
        <v>41</v>
      </c>
      <c r="L125" s="28" t="s">
        <v>43</v>
      </c>
      <c r="M125" s="27" t="s">
        <v>42</v>
      </c>
      <c r="N125" s="28" t="s">
        <v>41</v>
      </c>
      <c r="O125" s="28" t="s">
        <v>43</v>
      </c>
      <c r="P125" s="27" t="s">
        <v>42</v>
      </c>
      <c r="Q125" s="28" t="s">
        <v>41</v>
      </c>
      <c r="R125" s="122" t="s">
        <v>74</v>
      </c>
      <c r="S125" s="122" t="s">
        <v>74</v>
      </c>
      <c r="T125" s="140" t="s">
        <v>111</v>
      </c>
      <c r="U125" s="161">
        <v>950000</v>
      </c>
      <c r="V125" s="146" t="s">
        <v>112</v>
      </c>
    </row>
    <row r="126" spans="1:22" s="19" customFormat="1" ht="43.5" customHeight="1">
      <c r="A126" s="153"/>
      <c r="B126" s="139"/>
      <c r="C126" s="158"/>
      <c r="D126" s="139"/>
      <c r="E126" s="138"/>
      <c r="F126" s="139"/>
      <c r="G126" s="129"/>
      <c r="H126" s="156">
        <f>I126/U125</f>
        <v>0</v>
      </c>
      <c r="I126" s="117">
        <f>U125-(M126+M127)</f>
        <v>0</v>
      </c>
      <c r="J126" s="29"/>
      <c r="K126" s="135" t="s">
        <v>48</v>
      </c>
      <c r="L126" s="75">
        <f>M126/$U$125</f>
        <v>0</v>
      </c>
      <c r="M126" s="73">
        <f>P126</f>
        <v>0</v>
      </c>
      <c r="N126" s="49" t="s">
        <v>46</v>
      </c>
      <c r="O126" s="75">
        <f>P126/$U$125</f>
        <v>0</v>
      </c>
      <c r="P126" s="73">
        <v>0</v>
      </c>
      <c r="Q126" s="74" t="s">
        <v>44</v>
      </c>
      <c r="R126" s="123"/>
      <c r="S126" s="123"/>
      <c r="T126" s="140"/>
      <c r="U126" s="161"/>
      <c r="V126" s="146"/>
    </row>
    <row r="127" spans="1:22" s="19" customFormat="1" ht="43.5" customHeight="1">
      <c r="A127" s="153"/>
      <c r="B127" s="139"/>
      <c r="C127" s="158"/>
      <c r="D127" s="139"/>
      <c r="E127" s="138"/>
      <c r="F127" s="139"/>
      <c r="G127" s="130"/>
      <c r="H127" s="156"/>
      <c r="I127" s="117"/>
      <c r="J127" s="29"/>
      <c r="K127" s="136"/>
      <c r="L127" s="75">
        <f>M127/$U$125</f>
        <v>1</v>
      </c>
      <c r="M127" s="45">
        <f>P127</f>
        <v>950000</v>
      </c>
      <c r="N127" s="46" t="s">
        <v>47</v>
      </c>
      <c r="O127" s="75">
        <f>P127/$U$125</f>
        <v>1</v>
      </c>
      <c r="P127" s="30">
        <v>950000</v>
      </c>
      <c r="Q127" s="74" t="s">
        <v>45</v>
      </c>
      <c r="R127" s="124"/>
      <c r="S127" s="124"/>
      <c r="T127" s="140"/>
      <c r="U127" s="161"/>
      <c r="V127" s="146"/>
    </row>
    <row r="128" spans="1:23" s="19" customFormat="1" ht="43.5" customHeight="1">
      <c r="A128" s="153"/>
      <c r="B128" s="139" t="s">
        <v>59</v>
      </c>
      <c r="C128" s="158"/>
      <c r="D128" s="139"/>
      <c r="E128" s="138"/>
      <c r="F128" s="139"/>
      <c r="G128" s="128" t="s">
        <v>87</v>
      </c>
      <c r="H128" s="26" t="s">
        <v>43</v>
      </c>
      <c r="I128" s="27" t="s">
        <v>42</v>
      </c>
      <c r="J128" s="28" t="s">
        <v>41</v>
      </c>
      <c r="K128" s="28" t="s">
        <v>41</v>
      </c>
      <c r="L128" s="28" t="s">
        <v>43</v>
      </c>
      <c r="M128" s="27" t="s">
        <v>42</v>
      </c>
      <c r="N128" s="28" t="s">
        <v>41</v>
      </c>
      <c r="O128" s="28" t="s">
        <v>43</v>
      </c>
      <c r="P128" s="27" t="s">
        <v>42</v>
      </c>
      <c r="Q128" s="28" t="s">
        <v>41</v>
      </c>
      <c r="R128" s="162"/>
      <c r="S128" s="140" t="s">
        <v>1</v>
      </c>
      <c r="T128" s="140" t="s">
        <v>114</v>
      </c>
      <c r="U128" s="161">
        <v>300000</v>
      </c>
      <c r="V128" s="163" t="s">
        <v>115</v>
      </c>
      <c r="W128" s="70"/>
    </row>
    <row r="129" spans="1:22" s="19" customFormat="1" ht="43.5" customHeight="1">
      <c r="A129" s="153"/>
      <c r="B129" s="139"/>
      <c r="C129" s="158"/>
      <c r="D129" s="139"/>
      <c r="E129" s="138"/>
      <c r="F129" s="139"/>
      <c r="G129" s="129"/>
      <c r="H129" s="156">
        <v>0</v>
      </c>
      <c r="I129" s="117">
        <v>0</v>
      </c>
      <c r="J129" s="29"/>
      <c r="K129" s="134" t="s">
        <v>48</v>
      </c>
      <c r="L129" s="116">
        <f>M129/$U$128</f>
        <v>0.3333333333333333</v>
      </c>
      <c r="M129" s="118">
        <f>SUM(P129,P131)</f>
        <v>100000</v>
      </c>
      <c r="N129" s="115" t="s">
        <v>46</v>
      </c>
      <c r="O129" s="75">
        <f>P129/$U$128</f>
        <v>0.3333333333333333</v>
      </c>
      <c r="P129" s="73">
        <v>100000</v>
      </c>
      <c r="Q129" s="74" t="s">
        <v>44</v>
      </c>
      <c r="R129" s="162"/>
      <c r="S129" s="140"/>
      <c r="T129" s="140"/>
      <c r="U129" s="161"/>
      <c r="V129" s="163"/>
    </row>
    <row r="130" spans="1:22" s="19" customFormat="1" ht="43.5" customHeight="1">
      <c r="A130" s="153"/>
      <c r="B130" s="139"/>
      <c r="C130" s="158"/>
      <c r="D130" s="139"/>
      <c r="E130" s="138"/>
      <c r="F130" s="139"/>
      <c r="G130" s="129"/>
      <c r="H130" s="156"/>
      <c r="I130" s="117"/>
      <c r="J130" s="29"/>
      <c r="K130" s="135"/>
      <c r="L130" s="116"/>
      <c r="M130" s="118"/>
      <c r="N130" s="115"/>
      <c r="O130" s="75">
        <f>P130/$U$128</f>
        <v>0</v>
      </c>
      <c r="P130" s="30">
        <v>0</v>
      </c>
      <c r="Q130" s="74" t="s">
        <v>45</v>
      </c>
      <c r="R130" s="162"/>
      <c r="S130" s="140"/>
      <c r="T130" s="140"/>
      <c r="U130" s="161"/>
      <c r="V130" s="163"/>
    </row>
    <row r="131" spans="1:22" s="19" customFormat="1" ht="43.5" customHeight="1">
      <c r="A131" s="153"/>
      <c r="B131" s="139"/>
      <c r="C131" s="158"/>
      <c r="D131" s="139"/>
      <c r="E131" s="138"/>
      <c r="F131" s="139"/>
      <c r="G131" s="129"/>
      <c r="H131" s="156"/>
      <c r="I131" s="117"/>
      <c r="J131" s="29"/>
      <c r="K131" s="135"/>
      <c r="L131" s="116">
        <f>M131/$U$128</f>
        <v>0.6666666666666666</v>
      </c>
      <c r="M131" s="117">
        <f>P130+P132</f>
        <v>200000</v>
      </c>
      <c r="N131" s="115" t="s">
        <v>47</v>
      </c>
      <c r="O131" s="75">
        <f>P131/$U$128</f>
        <v>0</v>
      </c>
      <c r="P131" s="73">
        <v>0</v>
      </c>
      <c r="Q131" s="74" t="s">
        <v>44</v>
      </c>
      <c r="R131" s="162"/>
      <c r="S131" s="140" t="s">
        <v>2</v>
      </c>
      <c r="T131" s="140"/>
      <c r="U131" s="161"/>
      <c r="V131" s="163"/>
    </row>
    <row r="132" spans="1:22" s="19" customFormat="1" ht="43.5" customHeight="1">
      <c r="A132" s="153"/>
      <c r="B132" s="139"/>
      <c r="C132" s="158"/>
      <c r="D132" s="139"/>
      <c r="E132" s="138"/>
      <c r="F132" s="139"/>
      <c r="G132" s="130"/>
      <c r="H132" s="156"/>
      <c r="I132" s="117"/>
      <c r="J132" s="29"/>
      <c r="K132" s="136"/>
      <c r="L132" s="116"/>
      <c r="M132" s="117"/>
      <c r="N132" s="115"/>
      <c r="O132" s="75">
        <f>P132/$U$128</f>
        <v>0.6666666666666666</v>
      </c>
      <c r="P132" s="30">
        <v>200000</v>
      </c>
      <c r="Q132" s="74" t="s">
        <v>45</v>
      </c>
      <c r="R132" s="162"/>
      <c r="S132" s="140"/>
      <c r="T132" s="140"/>
      <c r="U132" s="161"/>
      <c r="V132" s="163"/>
    </row>
    <row r="133" spans="1:22" s="19" customFormat="1" ht="43.5" customHeight="1">
      <c r="A133" s="153"/>
      <c r="B133" s="139" t="s">
        <v>59</v>
      </c>
      <c r="C133" s="158"/>
      <c r="D133" s="138"/>
      <c r="E133" s="139"/>
      <c r="F133" s="139"/>
      <c r="G133" s="128" t="s">
        <v>90</v>
      </c>
      <c r="H133" s="26" t="s">
        <v>43</v>
      </c>
      <c r="I133" s="27" t="s">
        <v>42</v>
      </c>
      <c r="J133" s="28" t="s">
        <v>41</v>
      </c>
      <c r="K133" s="28" t="s">
        <v>41</v>
      </c>
      <c r="L133" s="28" t="s">
        <v>43</v>
      </c>
      <c r="M133" s="27" t="s">
        <v>42</v>
      </c>
      <c r="N133" s="28" t="s">
        <v>41</v>
      </c>
      <c r="O133" s="28" t="s">
        <v>43</v>
      </c>
      <c r="P133" s="27" t="s">
        <v>42</v>
      </c>
      <c r="Q133" s="28" t="s">
        <v>41</v>
      </c>
      <c r="R133" s="162"/>
      <c r="S133" s="140" t="s">
        <v>1</v>
      </c>
      <c r="T133" s="140" t="s">
        <v>113</v>
      </c>
      <c r="U133" s="161">
        <v>970000</v>
      </c>
      <c r="V133" s="146" t="s">
        <v>116</v>
      </c>
    </row>
    <row r="134" spans="1:22" s="19" customFormat="1" ht="43.5" customHeight="1">
      <c r="A134" s="153"/>
      <c r="B134" s="139"/>
      <c r="C134" s="158"/>
      <c r="D134" s="138"/>
      <c r="E134" s="139"/>
      <c r="F134" s="139"/>
      <c r="G134" s="129"/>
      <c r="H134" s="156">
        <f>I134/U133</f>
        <v>0.7938144329896907</v>
      </c>
      <c r="I134" s="117">
        <f>U133-(M134+M135)</f>
        <v>770000</v>
      </c>
      <c r="J134" s="29"/>
      <c r="K134" s="134" t="s">
        <v>48</v>
      </c>
      <c r="L134" s="48">
        <f>M134/$U$133</f>
        <v>0</v>
      </c>
      <c r="M134" s="73">
        <f>P134</f>
        <v>0</v>
      </c>
      <c r="N134" s="49" t="s">
        <v>46</v>
      </c>
      <c r="O134" s="75">
        <f>P134/$U$133</f>
        <v>0</v>
      </c>
      <c r="P134" s="73">
        <v>0</v>
      </c>
      <c r="Q134" s="74" t="s">
        <v>44</v>
      </c>
      <c r="R134" s="162"/>
      <c r="S134" s="140"/>
      <c r="T134" s="140"/>
      <c r="U134" s="161"/>
      <c r="V134" s="146"/>
    </row>
    <row r="135" spans="1:24" s="19" customFormat="1" ht="43.5" customHeight="1">
      <c r="A135" s="153"/>
      <c r="B135" s="139"/>
      <c r="C135" s="158"/>
      <c r="D135" s="138"/>
      <c r="E135" s="139"/>
      <c r="F135" s="139"/>
      <c r="G135" s="129"/>
      <c r="H135" s="156"/>
      <c r="I135" s="117"/>
      <c r="J135" s="29"/>
      <c r="K135" s="135"/>
      <c r="L135" s="48">
        <f>M135/$U$133</f>
        <v>0.20618556701030927</v>
      </c>
      <c r="M135" s="45">
        <f>P135</f>
        <v>200000</v>
      </c>
      <c r="N135" s="46" t="s">
        <v>47</v>
      </c>
      <c r="O135" s="75">
        <f>P135/$U$133</f>
        <v>0.20618556701030927</v>
      </c>
      <c r="P135" s="30">
        <v>200000</v>
      </c>
      <c r="Q135" s="74" t="s">
        <v>45</v>
      </c>
      <c r="R135" s="162"/>
      <c r="S135" s="140"/>
      <c r="T135" s="140"/>
      <c r="U135" s="161"/>
      <c r="V135" s="146"/>
      <c r="X135" s="70"/>
    </row>
    <row r="136" spans="1:22" s="19" customFormat="1" ht="43.5" customHeight="1">
      <c r="A136" s="153"/>
      <c r="B136" s="139" t="s">
        <v>59</v>
      </c>
      <c r="C136" s="158"/>
      <c r="D136" s="138"/>
      <c r="E136" s="139"/>
      <c r="F136" s="139"/>
      <c r="G136" s="128" t="s">
        <v>86</v>
      </c>
      <c r="H136" s="26" t="s">
        <v>43</v>
      </c>
      <c r="I136" s="27" t="s">
        <v>42</v>
      </c>
      <c r="J136" s="28" t="s">
        <v>41</v>
      </c>
      <c r="K136" s="28" t="s">
        <v>41</v>
      </c>
      <c r="L136" s="28" t="s">
        <v>43</v>
      </c>
      <c r="M136" s="27" t="s">
        <v>42</v>
      </c>
      <c r="N136" s="28" t="s">
        <v>41</v>
      </c>
      <c r="O136" s="28" t="s">
        <v>43</v>
      </c>
      <c r="P136" s="27" t="s">
        <v>42</v>
      </c>
      <c r="Q136" s="28" t="s">
        <v>41</v>
      </c>
      <c r="R136" s="162"/>
      <c r="S136" s="140" t="s">
        <v>1</v>
      </c>
      <c r="T136" s="140" t="s">
        <v>117</v>
      </c>
      <c r="U136" s="161">
        <v>600000</v>
      </c>
      <c r="V136" s="146" t="s">
        <v>118</v>
      </c>
    </row>
    <row r="137" spans="1:22" s="19" customFormat="1" ht="43.5" customHeight="1">
      <c r="A137" s="153"/>
      <c r="B137" s="139"/>
      <c r="C137" s="158"/>
      <c r="D137" s="138"/>
      <c r="E137" s="139"/>
      <c r="F137" s="139"/>
      <c r="G137" s="129"/>
      <c r="H137" s="156">
        <f>I137/U136</f>
        <v>0</v>
      </c>
      <c r="I137" s="117">
        <f>U136-(M137+M139)</f>
        <v>0</v>
      </c>
      <c r="J137" s="29"/>
      <c r="K137" s="134" t="s">
        <v>48</v>
      </c>
      <c r="L137" s="116">
        <f>M137/$U$136</f>
        <v>0</v>
      </c>
      <c r="M137" s="118">
        <f>SUM(P137,P139)</f>
        <v>0</v>
      </c>
      <c r="N137" s="115" t="s">
        <v>46</v>
      </c>
      <c r="O137" s="75">
        <f>P137/$U$136</f>
        <v>0</v>
      </c>
      <c r="P137" s="73">
        <v>0</v>
      </c>
      <c r="Q137" s="74" t="s">
        <v>44</v>
      </c>
      <c r="R137" s="162"/>
      <c r="S137" s="140"/>
      <c r="T137" s="140"/>
      <c r="U137" s="161"/>
      <c r="V137" s="146"/>
    </row>
    <row r="138" spans="1:22" s="19" customFormat="1" ht="43.5" customHeight="1">
      <c r="A138" s="153"/>
      <c r="B138" s="139"/>
      <c r="C138" s="158"/>
      <c r="D138" s="138"/>
      <c r="E138" s="139"/>
      <c r="F138" s="139"/>
      <c r="G138" s="129"/>
      <c r="H138" s="156"/>
      <c r="I138" s="117"/>
      <c r="J138" s="29"/>
      <c r="K138" s="135"/>
      <c r="L138" s="116"/>
      <c r="M138" s="118"/>
      <c r="N138" s="115"/>
      <c r="O138" s="75">
        <f>P138/$U$136</f>
        <v>0.16666666666666666</v>
      </c>
      <c r="P138" s="30">
        <v>100000</v>
      </c>
      <c r="Q138" s="74" t="s">
        <v>45</v>
      </c>
      <c r="R138" s="162"/>
      <c r="S138" s="140"/>
      <c r="T138" s="140"/>
      <c r="U138" s="161"/>
      <c r="V138" s="146"/>
    </row>
    <row r="139" spans="1:22" s="19" customFormat="1" ht="43.5" customHeight="1">
      <c r="A139" s="153"/>
      <c r="B139" s="139"/>
      <c r="C139" s="158"/>
      <c r="D139" s="138"/>
      <c r="E139" s="139"/>
      <c r="F139" s="139"/>
      <c r="G139" s="129"/>
      <c r="H139" s="156"/>
      <c r="I139" s="117"/>
      <c r="J139" s="29"/>
      <c r="K139" s="135"/>
      <c r="L139" s="116">
        <f>M139/$U$136</f>
        <v>1</v>
      </c>
      <c r="M139" s="117">
        <f>SUM(P138,P140)</f>
        <v>600000</v>
      </c>
      <c r="N139" s="115" t="s">
        <v>47</v>
      </c>
      <c r="O139" s="75">
        <f>P139/$U$136</f>
        <v>0</v>
      </c>
      <c r="P139" s="73">
        <v>0</v>
      </c>
      <c r="Q139" s="74" t="s">
        <v>44</v>
      </c>
      <c r="R139" s="162"/>
      <c r="S139" s="140" t="s">
        <v>74</v>
      </c>
      <c r="T139" s="140"/>
      <c r="U139" s="161"/>
      <c r="V139" s="146"/>
    </row>
    <row r="140" spans="1:22" s="19" customFormat="1" ht="43.5" customHeight="1">
      <c r="A140" s="153"/>
      <c r="B140" s="139"/>
      <c r="C140" s="159"/>
      <c r="D140" s="138"/>
      <c r="E140" s="139"/>
      <c r="F140" s="139"/>
      <c r="G140" s="130"/>
      <c r="H140" s="156"/>
      <c r="I140" s="117"/>
      <c r="J140" s="29"/>
      <c r="K140" s="136"/>
      <c r="L140" s="116"/>
      <c r="M140" s="117"/>
      <c r="N140" s="115"/>
      <c r="O140" s="75">
        <f>P140/$U$136</f>
        <v>0.8333333333333334</v>
      </c>
      <c r="P140" s="30">
        <v>500000</v>
      </c>
      <c r="Q140" s="74" t="s">
        <v>45</v>
      </c>
      <c r="R140" s="162"/>
      <c r="S140" s="140"/>
      <c r="T140" s="140"/>
      <c r="U140" s="161"/>
      <c r="V140" s="146"/>
    </row>
    <row r="141" spans="1:22" s="19" customFormat="1" ht="43.5" customHeight="1">
      <c r="A141" s="153"/>
      <c r="B141" s="139" t="s">
        <v>58</v>
      </c>
      <c r="C141" s="157" t="s">
        <v>162</v>
      </c>
      <c r="D141" s="139"/>
      <c r="E141" s="138"/>
      <c r="F141" s="138"/>
      <c r="G141" s="128" t="s">
        <v>91</v>
      </c>
      <c r="H141" s="26" t="s">
        <v>43</v>
      </c>
      <c r="I141" s="27" t="s">
        <v>42</v>
      </c>
      <c r="J141" s="28" t="s">
        <v>41</v>
      </c>
      <c r="K141" s="28" t="s">
        <v>41</v>
      </c>
      <c r="L141" s="28" t="s">
        <v>43</v>
      </c>
      <c r="M141" s="27" t="s">
        <v>42</v>
      </c>
      <c r="N141" s="28" t="s">
        <v>41</v>
      </c>
      <c r="O141" s="28" t="s">
        <v>43</v>
      </c>
      <c r="P141" s="27" t="s">
        <v>42</v>
      </c>
      <c r="Q141" s="28" t="s">
        <v>41</v>
      </c>
      <c r="R141" s="162" t="s">
        <v>1</v>
      </c>
      <c r="S141" s="140" t="s">
        <v>1</v>
      </c>
      <c r="T141" s="140" t="s">
        <v>119</v>
      </c>
      <c r="U141" s="161">
        <v>10240384</v>
      </c>
      <c r="V141" s="146" t="s">
        <v>120</v>
      </c>
    </row>
    <row r="142" spans="1:22" s="19" customFormat="1" ht="43.5" customHeight="1">
      <c r="A142" s="153"/>
      <c r="B142" s="139"/>
      <c r="C142" s="158"/>
      <c r="D142" s="139"/>
      <c r="E142" s="138"/>
      <c r="F142" s="138"/>
      <c r="G142" s="129"/>
      <c r="H142" s="156">
        <f>I142/U141</f>
        <v>0</v>
      </c>
      <c r="I142" s="117">
        <f>U141-(M142+M144)</f>
        <v>0</v>
      </c>
      <c r="J142" s="29"/>
      <c r="K142" s="134" t="s">
        <v>48</v>
      </c>
      <c r="L142" s="116">
        <f>M142/$U$141</f>
        <v>1</v>
      </c>
      <c r="M142" s="118">
        <f>SUM(P142,P144)</f>
        <v>10240384</v>
      </c>
      <c r="N142" s="115" t="s">
        <v>46</v>
      </c>
      <c r="O142" s="75">
        <f>P142/$U$141</f>
        <v>0.6386854242965889</v>
      </c>
      <c r="P142" s="73">
        <v>6540384</v>
      </c>
      <c r="Q142" s="74" t="s">
        <v>44</v>
      </c>
      <c r="R142" s="162"/>
      <c r="S142" s="140"/>
      <c r="T142" s="140"/>
      <c r="U142" s="161"/>
      <c r="V142" s="146"/>
    </row>
    <row r="143" spans="1:22" s="19" customFormat="1" ht="43.5" customHeight="1">
      <c r="A143" s="153"/>
      <c r="B143" s="139"/>
      <c r="C143" s="158"/>
      <c r="D143" s="139"/>
      <c r="E143" s="138"/>
      <c r="F143" s="138"/>
      <c r="G143" s="129"/>
      <c r="H143" s="156"/>
      <c r="I143" s="117"/>
      <c r="J143" s="29"/>
      <c r="K143" s="135"/>
      <c r="L143" s="116"/>
      <c r="M143" s="118"/>
      <c r="N143" s="115"/>
      <c r="O143" s="75">
        <f>P143/$U$141</f>
        <v>0</v>
      </c>
      <c r="P143" s="30">
        <v>0</v>
      </c>
      <c r="Q143" s="74" t="s">
        <v>45</v>
      </c>
      <c r="R143" s="162"/>
      <c r="S143" s="140"/>
      <c r="T143" s="140"/>
      <c r="U143" s="161"/>
      <c r="V143" s="146"/>
    </row>
    <row r="144" spans="1:22" s="19" customFormat="1" ht="43.5" customHeight="1">
      <c r="A144" s="153"/>
      <c r="B144" s="139"/>
      <c r="C144" s="158"/>
      <c r="D144" s="139"/>
      <c r="E144" s="138"/>
      <c r="F144" s="138"/>
      <c r="G144" s="129"/>
      <c r="H144" s="156"/>
      <c r="I144" s="117"/>
      <c r="J144" s="29"/>
      <c r="K144" s="135"/>
      <c r="L144" s="116">
        <f>M144/$U$141</f>
        <v>0</v>
      </c>
      <c r="M144" s="117">
        <f>SUM(P143,P145)</f>
        <v>0</v>
      </c>
      <c r="N144" s="115" t="s">
        <v>47</v>
      </c>
      <c r="O144" s="75">
        <f>P144/$U$141</f>
        <v>0.36131457570341113</v>
      </c>
      <c r="P144" s="73">
        <v>3700000</v>
      </c>
      <c r="Q144" s="74" t="s">
        <v>44</v>
      </c>
      <c r="R144" s="162"/>
      <c r="S144" s="140" t="s">
        <v>69</v>
      </c>
      <c r="T144" s="140"/>
      <c r="U144" s="161"/>
      <c r="V144" s="146"/>
    </row>
    <row r="145" spans="1:22" s="19" customFormat="1" ht="43.5" customHeight="1">
      <c r="A145" s="153"/>
      <c r="B145" s="139"/>
      <c r="C145" s="158"/>
      <c r="D145" s="139"/>
      <c r="E145" s="138"/>
      <c r="F145" s="138"/>
      <c r="G145" s="130"/>
      <c r="H145" s="156"/>
      <c r="I145" s="117"/>
      <c r="J145" s="29"/>
      <c r="K145" s="136"/>
      <c r="L145" s="116"/>
      <c r="M145" s="117"/>
      <c r="N145" s="115"/>
      <c r="O145" s="75">
        <f>P145/$U$141</f>
        <v>0</v>
      </c>
      <c r="P145" s="30">
        <v>0</v>
      </c>
      <c r="Q145" s="74" t="s">
        <v>45</v>
      </c>
      <c r="R145" s="162"/>
      <c r="S145" s="140"/>
      <c r="T145" s="140"/>
      <c r="U145" s="161"/>
      <c r="V145" s="146"/>
    </row>
    <row r="146" spans="1:22" s="19" customFormat="1" ht="43.5" customHeight="1">
      <c r="A146" s="153" t="s">
        <v>62</v>
      </c>
      <c r="B146" s="139" t="s">
        <v>59</v>
      </c>
      <c r="C146" s="158"/>
      <c r="D146" s="139"/>
      <c r="E146" s="138"/>
      <c r="F146" s="139"/>
      <c r="G146" s="128" t="s">
        <v>87</v>
      </c>
      <c r="H146" s="26" t="s">
        <v>43</v>
      </c>
      <c r="I146" s="27" t="s">
        <v>42</v>
      </c>
      <c r="J146" s="28" t="s">
        <v>41</v>
      </c>
      <c r="K146" s="28" t="s">
        <v>41</v>
      </c>
      <c r="L146" s="28" t="s">
        <v>43</v>
      </c>
      <c r="M146" s="27" t="s">
        <v>42</v>
      </c>
      <c r="N146" s="28" t="s">
        <v>41</v>
      </c>
      <c r="O146" s="28" t="s">
        <v>43</v>
      </c>
      <c r="P146" s="27" t="s">
        <v>42</v>
      </c>
      <c r="Q146" s="28" t="s">
        <v>41</v>
      </c>
      <c r="R146" s="140" t="s">
        <v>1</v>
      </c>
      <c r="S146" s="140" t="s">
        <v>1</v>
      </c>
      <c r="T146" s="140" t="s">
        <v>122</v>
      </c>
      <c r="U146" s="161">
        <v>100000</v>
      </c>
      <c r="V146" s="146" t="s">
        <v>121</v>
      </c>
    </row>
    <row r="147" spans="1:23" s="19" customFormat="1" ht="43.5" customHeight="1">
      <c r="A147" s="153"/>
      <c r="B147" s="139"/>
      <c r="C147" s="158"/>
      <c r="D147" s="139"/>
      <c r="E147" s="138"/>
      <c r="F147" s="139"/>
      <c r="G147" s="129"/>
      <c r="H147" s="156">
        <f>I147/U146</f>
        <v>0</v>
      </c>
      <c r="I147" s="117">
        <f>U146-(M147+M148)</f>
        <v>0</v>
      </c>
      <c r="J147" s="29"/>
      <c r="K147" s="134" t="s">
        <v>48</v>
      </c>
      <c r="L147" s="75">
        <f>M147/$U$146</f>
        <v>1</v>
      </c>
      <c r="M147" s="73">
        <f>P147</f>
        <v>100000</v>
      </c>
      <c r="N147" s="49" t="s">
        <v>46</v>
      </c>
      <c r="O147" s="75">
        <f>P147/$U$146</f>
        <v>1</v>
      </c>
      <c r="P147" s="73">
        <v>100000</v>
      </c>
      <c r="Q147" s="74" t="s">
        <v>44</v>
      </c>
      <c r="R147" s="140"/>
      <c r="S147" s="140"/>
      <c r="T147" s="140"/>
      <c r="U147" s="161"/>
      <c r="V147" s="146"/>
      <c r="W147" s="70"/>
    </row>
    <row r="148" spans="1:22" s="19" customFormat="1" ht="43.5" customHeight="1">
      <c r="A148" s="153"/>
      <c r="B148" s="139"/>
      <c r="C148" s="159"/>
      <c r="D148" s="139"/>
      <c r="E148" s="138"/>
      <c r="F148" s="139"/>
      <c r="G148" s="129"/>
      <c r="H148" s="156"/>
      <c r="I148" s="117"/>
      <c r="J148" s="29"/>
      <c r="K148" s="135"/>
      <c r="L148" s="75">
        <f>M148/$U$146</f>
        <v>0</v>
      </c>
      <c r="M148" s="45">
        <f>P148</f>
        <v>0</v>
      </c>
      <c r="N148" s="46" t="s">
        <v>47</v>
      </c>
      <c r="O148" s="75">
        <f>P148/$U$146</f>
        <v>0</v>
      </c>
      <c r="P148" s="30">
        <v>0</v>
      </c>
      <c r="Q148" s="74" t="s">
        <v>45</v>
      </c>
      <c r="R148" s="140"/>
      <c r="S148" s="140"/>
      <c r="T148" s="140"/>
      <c r="U148" s="161"/>
      <c r="V148" s="146"/>
    </row>
    <row r="149" spans="1:22" s="19" customFormat="1" ht="43.5" customHeight="1">
      <c r="A149" s="198" t="s">
        <v>181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200"/>
    </row>
    <row r="150" spans="1:22" s="19" customFormat="1" ht="43.5" customHeight="1">
      <c r="A150" s="153"/>
      <c r="B150" s="139" t="s">
        <v>59</v>
      </c>
      <c r="C150" s="139" t="s">
        <v>176</v>
      </c>
      <c r="D150" s="139"/>
      <c r="E150" s="138"/>
      <c r="F150" s="139"/>
      <c r="G150" s="128" t="s">
        <v>86</v>
      </c>
      <c r="H150" s="28" t="s">
        <v>43</v>
      </c>
      <c r="I150" s="27" t="s">
        <v>42</v>
      </c>
      <c r="J150" s="28" t="s">
        <v>41</v>
      </c>
      <c r="K150" s="28" t="s">
        <v>41</v>
      </c>
      <c r="L150" s="28" t="s">
        <v>43</v>
      </c>
      <c r="M150" s="27" t="s">
        <v>42</v>
      </c>
      <c r="N150" s="28" t="s">
        <v>41</v>
      </c>
      <c r="O150" s="28" t="s">
        <v>43</v>
      </c>
      <c r="P150" s="27" t="s">
        <v>42</v>
      </c>
      <c r="Q150" s="28" t="s">
        <v>41</v>
      </c>
      <c r="R150" s="157" t="s">
        <v>68</v>
      </c>
      <c r="S150" s="140" t="s">
        <v>1</v>
      </c>
      <c r="T150" s="142" t="s">
        <v>125</v>
      </c>
      <c r="U150" s="144">
        <v>554000</v>
      </c>
      <c r="V150" s="146" t="s">
        <v>126</v>
      </c>
    </row>
    <row r="151" spans="1:22" s="19" customFormat="1" ht="43.5" customHeight="1">
      <c r="A151" s="153"/>
      <c r="B151" s="139"/>
      <c r="C151" s="139"/>
      <c r="D151" s="139"/>
      <c r="E151" s="138"/>
      <c r="F151" s="139"/>
      <c r="G151" s="129"/>
      <c r="H151" s="156">
        <f>I151/U150</f>
        <v>0</v>
      </c>
      <c r="I151" s="117">
        <f>U150-(M151+M153)</f>
        <v>0</v>
      </c>
      <c r="J151" s="29"/>
      <c r="K151" s="134" t="s">
        <v>48</v>
      </c>
      <c r="L151" s="116">
        <f>M151/$U$150</f>
        <v>0.09747292418772563</v>
      </c>
      <c r="M151" s="118">
        <f>SUM(P151,P153)</f>
        <v>54000</v>
      </c>
      <c r="N151" s="115" t="s">
        <v>46</v>
      </c>
      <c r="O151" s="75">
        <f>P151/$U$150</f>
        <v>0.09747292418772563</v>
      </c>
      <c r="P151" s="73">
        <v>54000</v>
      </c>
      <c r="Q151" s="74" t="s">
        <v>44</v>
      </c>
      <c r="R151" s="158"/>
      <c r="S151" s="140"/>
      <c r="T151" s="142"/>
      <c r="U151" s="144"/>
      <c r="V151" s="146"/>
    </row>
    <row r="152" spans="1:22" s="19" customFormat="1" ht="43.5" customHeight="1">
      <c r="A152" s="153"/>
      <c r="B152" s="139"/>
      <c r="C152" s="139"/>
      <c r="D152" s="139"/>
      <c r="E152" s="138"/>
      <c r="F152" s="139"/>
      <c r="G152" s="129"/>
      <c r="H152" s="156"/>
      <c r="I152" s="117"/>
      <c r="J152" s="29"/>
      <c r="K152" s="135"/>
      <c r="L152" s="116"/>
      <c r="M152" s="118"/>
      <c r="N152" s="115"/>
      <c r="O152" s="75">
        <f>P152/$U$150</f>
        <v>0</v>
      </c>
      <c r="P152" s="30">
        <v>0</v>
      </c>
      <c r="Q152" s="74" t="s">
        <v>45</v>
      </c>
      <c r="R152" s="158"/>
      <c r="S152" s="140"/>
      <c r="T152" s="142"/>
      <c r="U152" s="144"/>
      <c r="V152" s="146"/>
    </row>
    <row r="153" spans="1:22" s="19" customFormat="1" ht="43.5" customHeight="1">
      <c r="A153" s="153"/>
      <c r="B153" s="139"/>
      <c r="C153" s="139"/>
      <c r="D153" s="139"/>
      <c r="E153" s="138"/>
      <c r="F153" s="139"/>
      <c r="G153" s="129"/>
      <c r="H153" s="156"/>
      <c r="I153" s="117"/>
      <c r="J153" s="29"/>
      <c r="K153" s="135"/>
      <c r="L153" s="116">
        <f>M153/$U$150</f>
        <v>0.9025270758122743</v>
      </c>
      <c r="M153" s="117">
        <f>SUM(P152,P154)</f>
        <v>500000</v>
      </c>
      <c r="N153" s="115" t="s">
        <v>47</v>
      </c>
      <c r="O153" s="75">
        <f>P153/$U$150</f>
        <v>0</v>
      </c>
      <c r="P153" s="73">
        <v>0</v>
      </c>
      <c r="Q153" s="74" t="s">
        <v>44</v>
      </c>
      <c r="R153" s="158"/>
      <c r="S153" s="140" t="s">
        <v>68</v>
      </c>
      <c r="T153" s="142"/>
      <c r="U153" s="144"/>
      <c r="V153" s="146"/>
    </row>
    <row r="154" spans="1:22" s="19" customFormat="1" ht="43.5" customHeight="1">
      <c r="A154" s="153"/>
      <c r="B154" s="139"/>
      <c r="C154" s="139"/>
      <c r="D154" s="139"/>
      <c r="E154" s="138"/>
      <c r="F154" s="139"/>
      <c r="G154" s="130"/>
      <c r="H154" s="156"/>
      <c r="I154" s="117"/>
      <c r="J154" s="29"/>
      <c r="K154" s="136"/>
      <c r="L154" s="116"/>
      <c r="M154" s="117"/>
      <c r="N154" s="115"/>
      <c r="O154" s="75">
        <f>P154/$U$150</f>
        <v>0.9025270758122743</v>
      </c>
      <c r="P154" s="30">
        <v>500000</v>
      </c>
      <c r="Q154" s="74" t="s">
        <v>45</v>
      </c>
      <c r="R154" s="159"/>
      <c r="S154" s="140"/>
      <c r="T154" s="142"/>
      <c r="U154" s="144"/>
      <c r="V154" s="146"/>
    </row>
    <row r="155" spans="1:22" s="19" customFormat="1" ht="43.5" customHeight="1">
      <c r="A155" s="168"/>
      <c r="B155" s="139" t="s">
        <v>58</v>
      </c>
      <c r="C155" s="157" t="s">
        <v>177</v>
      </c>
      <c r="D155" s="165"/>
      <c r="E155" s="157"/>
      <c r="F155" s="157"/>
      <c r="G155" s="128" t="s">
        <v>86</v>
      </c>
      <c r="H155" s="28" t="s">
        <v>43</v>
      </c>
      <c r="I155" s="27" t="s">
        <v>42</v>
      </c>
      <c r="J155" s="28" t="s">
        <v>41</v>
      </c>
      <c r="K155" s="28" t="s">
        <v>41</v>
      </c>
      <c r="L155" s="28" t="s">
        <v>43</v>
      </c>
      <c r="M155" s="27" t="s">
        <v>42</v>
      </c>
      <c r="N155" s="28" t="s">
        <v>41</v>
      </c>
      <c r="O155" s="28" t="s">
        <v>43</v>
      </c>
      <c r="P155" s="27" t="s">
        <v>42</v>
      </c>
      <c r="Q155" s="28" t="s">
        <v>41</v>
      </c>
      <c r="R155" s="122" t="s">
        <v>68</v>
      </c>
      <c r="S155" s="122" t="s">
        <v>68</v>
      </c>
      <c r="T155" s="177" t="s">
        <v>124</v>
      </c>
      <c r="U155" s="174">
        <v>200000</v>
      </c>
      <c r="V155" s="171" t="s">
        <v>123</v>
      </c>
    </row>
    <row r="156" spans="1:22" s="19" customFormat="1" ht="43.5" customHeight="1">
      <c r="A156" s="169"/>
      <c r="B156" s="139"/>
      <c r="C156" s="158"/>
      <c r="D156" s="166"/>
      <c r="E156" s="158"/>
      <c r="F156" s="158"/>
      <c r="G156" s="129"/>
      <c r="H156" s="101">
        <f>I156/U155</f>
        <v>0</v>
      </c>
      <c r="I156" s="137">
        <f>U155-(M156+M157)</f>
        <v>0</v>
      </c>
      <c r="J156" s="29"/>
      <c r="K156" s="134" t="s">
        <v>48</v>
      </c>
      <c r="L156" s="75">
        <f>M156/U155</f>
        <v>1</v>
      </c>
      <c r="M156" s="73">
        <f>P156</f>
        <v>200000</v>
      </c>
      <c r="N156" s="74" t="s">
        <v>46</v>
      </c>
      <c r="O156" s="75">
        <f>P156/$U$155</f>
        <v>1</v>
      </c>
      <c r="P156" s="73">
        <v>200000</v>
      </c>
      <c r="Q156" s="74" t="s">
        <v>44</v>
      </c>
      <c r="R156" s="123"/>
      <c r="S156" s="123"/>
      <c r="T156" s="178"/>
      <c r="U156" s="175"/>
      <c r="V156" s="172"/>
    </row>
    <row r="157" spans="1:22" s="19" customFormat="1" ht="43.5" customHeight="1">
      <c r="A157" s="170"/>
      <c r="B157" s="139"/>
      <c r="C157" s="159"/>
      <c r="D157" s="167"/>
      <c r="E157" s="159"/>
      <c r="F157" s="159"/>
      <c r="G157" s="130"/>
      <c r="H157" s="103"/>
      <c r="I157" s="108"/>
      <c r="J157" s="29"/>
      <c r="K157" s="136"/>
      <c r="L157" s="75">
        <f>M157/U155</f>
        <v>0</v>
      </c>
      <c r="M157" s="30">
        <f>P157</f>
        <v>0</v>
      </c>
      <c r="N157" s="74" t="s">
        <v>47</v>
      </c>
      <c r="O157" s="75">
        <f>P157/$U$155</f>
        <v>0</v>
      </c>
      <c r="P157" s="30">
        <v>0</v>
      </c>
      <c r="Q157" s="74" t="s">
        <v>45</v>
      </c>
      <c r="R157" s="124"/>
      <c r="S157" s="124"/>
      <c r="T157" s="179"/>
      <c r="U157" s="176"/>
      <c r="V157" s="173"/>
    </row>
    <row r="158" spans="1:22" s="19" customFormat="1" ht="43.5" customHeight="1">
      <c r="A158" s="153"/>
      <c r="B158" s="139" t="s">
        <v>59</v>
      </c>
      <c r="C158" s="139" t="s">
        <v>164</v>
      </c>
      <c r="D158" s="138"/>
      <c r="E158" s="139"/>
      <c r="F158" s="139"/>
      <c r="G158" s="128" t="s">
        <v>86</v>
      </c>
      <c r="H158" s="28" t="s">
        <v>43</v>
      </c>
      <c r="I158" s="27" t="s">
        <v>42</v>
      </c>
      <c r="J158" s="28" t="s">
        <v>41</v>
      </c>
      <c r="K158" s="28" t="s">
        <v>41</v>
      </c>
      <c r="L158" s="28" t="s">
        <v>43</v>
      </c>
      <c r="M158" s="27" t="s">
        <v>42</v>
      </c>
      <c r="N158" s="28" t="s">
        <v>41</v>
      </c>
      <c r="O158" s="28" t="s">
        <v>43</v>
      </c>
      <c r="P158" s="27" t="s">
        <v>42</v>
      </c>
      <c r="Q158" s="28" t="s">
        <v>41</v>
      </c>
      <c r="R158" s="157" t="s">
        <v>68</v>
      </c>
      <c r="S158" s="140" t="s">
        <v>1</v>
      </c>
      <c r="T158" s="142" t="s">
        <v>127</v>
      </c>
      <c r="U158" s="144">
        <v>220000</v>
      </c>
      <c r="V158" s="146" t="s">
        <v>163</v>
      </c>
    </row>
    <row r="159" spans="1:22" s="19" customFormat="1" ht="43.5" customHeight="1">
      <c r="A159" s="153"/>
      <c r="B159" s="139"/>
      <c r="C159" s="139"/>
      <c r="D159" s="138"/>
      <c r="E159" s="139"/>
      <c r="F159" s="139"/>
      <c r="G159" s="129"/>
      <c r="H159" s="156">
        <f>I159/U158</f>
        <v>0</v>
      </c>
      <c r="I159" s="117">
        <f>U158-(M159+M161)</f>
        <v>0</v>
      </c>
      <c r="J159" s="29"/>
      <c r="K159" s="134" t="s">
        <v>48</v>
      </c>
      <c r="L159" s="116">
        <f>M159/$U$158</f>
        <v>0.09090909090909091</v>
      </c>
      <c r="M159" s="118">
        <f>SUM(P159,P161)</f>
        <v>20000</v>
      </c>
      <c r="N159" s="115" t="s">
        <v>46</v>
      </c>
      <c r="O159" s="75">
        <f>P159/$U$158</f>
        <v>0.09090909090909091</v>
      </c>
      <c r="P159" s="73">
        <v>20000</v>
      </c>
      <c r="Q159" s="74" t="s">
        <v>44</v>
      </c>
      <c r="R159" s="158"/>
      <c r="S159" s="140"/>
      <c r="T159" s="142"/>
      <c r="U159" s="144"/>
      <c r="V159" s="146"/>
    </row>
    <row r="160" spans="1:22" s="19" customFormat="1" ht="43.5" customHeight="1">
      <c r="A160" s="153"/>
      <c r="B160" s="139"/>
      <c r="C160" s="139"/>
      <c r="D160" s="138"/>
      <c r="E160" s="139"/>
      <c r="F160" s="139"/>
      <c r="G160" s="129"/>
      <c r="H160" s="156"/>
      <c r="I160" s="117"/>
      <c r="J160" s="29"/>
      <c r="K160" s="135"/>
      <c r="L160" s="116"/>
      <c r="M160" s="118"/>
      <c r="N160" s="115"/>
      <c r="O160" s="75">
        <f>P160/$U$158</f>
        <v>0</v>
      </c>
      <c r="P160" s="30">
        <v>0</v>
      </c>
      <c r="Q160" s="74" t="s">
        <v>45</v>
      </c>
      <c r="R160" s="158"/>
      <c r="S160" s="140"/>
      <c r="T160" s="142"/>
      <c r="U160" s="144"/>
      <c r="V160" s="146"/>
    </row>
    <row r="161" spans="1:22" s="19" customFormat="1" ht="43.5" customHeight="1">
      <c r="A161" s="153"/>
      <c r="B161" s="139"/>
      <c r="C161" s="139"/>
      <c r="D161" s="138"/>
      <c r="E161" s="139"/>
      <c r="F161" s="139"/>
      <c r="G161" s="129"/>
      <c r="H161" s="156"/>
      <c r="I161" s="117"/>
      <c r="J161" s="29"/>
      <c r="K161" s="135"/>
      <c r="L161" s="116">
        <f>M161/$U$158</f>
        <v>0.9090909090909091</v>
      </c>
      <c r="M161" s="117">
        <f>SUM(P160,P162)</f>
        <v>200000</v>
      </c>
      <c r="N161" s="115" t="s">
        <v>47</v>
      </c>
      <c r="O161" s="75">
        <f>P161/$U$158</f>
        <v>0</v>
      </c>
      <c r="P161" s="73">
        <v>0</v>
      </c>
      <c r="Q161" s="74" t="s">
        <v>44</v>
      </c>
      <c r="R161" s="158"/>
      <c r="S161" s="140" t="s">
        <v>68</v>
      </c>
      <c r="T161" s="142"/>
      <c r="U161" s="144"/>
      <c r="V161" s="146"/>
    </row>
    <row r="162" spans="1:24" s="19" customFormat="1" ht="43.5" customHeight="1">
      <c r="A162" s="153"/>
      <c r="B162" s="139"/>
      <c r="C162" s="139"/>
      <c r="D162" s="138"/>
      <c r="E162" s="139"/>
      <c r="F162" s="139"/>
      <c r="G162" s="130"/>
      <c r="H162" s="156"/>
      <c r="I162" s="117"/>
      <c r="J162" s="29"/>
      <c r="K162" s="136"/>
      <c r="L162" s="116"/>
      <c r="M162" s="117"/>
      <c r="N162" s="115"/>
      <c r="O162" s="75">
        <f>P162/$U$158</f>
        <v>0.9090909090909091</v>
      </c>
      <c r="P162" s="30">
        <v>200000</v>
      </c>
      <c r="Q162" s="74" t="s">
        <v>45</v>
      </c>
      <c r="R162" s="159"/>
      <c r="S162" s="140"/>
      <c r="T162" s="142"/>
      <c r="U162" s="144"/>
      <c r="V162" s="146"/>
      <c r="X162" s="70"/>
    </row>
    <row r="163" spans="1:22" s="19" customFormat="1" ht="43.5" customHeight="1">
      <c r="A163" s="153"/>
      <c r="B163" s="139" t="s">
        <v>59</v>
      </c>
      <c r="C163" s="139" t="s">
        <v>178</v>
      </c>
      <c r="D163" s="139"/>
      <c r="E163" s="138"/>
      <c r="F163" s="139"/>
      <c r="G163" s="128" t="s">
        <v>129</v>
      </c>
      <c r="H163" s="28" t="s">
        <v>43</v>
      </c>
      <c r="I163" s="27" t="s">
        <v>42</v>
      </c>
      <c r="J163" s="28" t="s">
        <v>41</v>
      </c>
      <c r="K163" s="28" t="s">
        <v>41</v>
      </c>
      <c r="L163" s="28" t="s">
        <v>43</v>
      </c>
      <c r="M163" s="27" t="s">
        <v>42</v>
      </c>
      <c r="N163" s="28" t="s">
        <v>41</v>
      </c>
      <c r="O163" s="28" t="s">
        <v>43</v>
      </c>
      <c r="P163" s="27" t="s">
        <v>42</v>
      </c>
      <c r="Q163" s="28" t="s">
        <v>41</v>
      </c>
      <c r="R163" s="122" t="s">
        <v>67</v>
      </c>
      <c r="S163" s="140" t="s">
        <v>67</v>
      </c>
      <c r="T163" s="140" t="s">
        <v>128</v>
      </c>
      <c r="U163" s="161">
        <v>500000</v>
      </c>
      <c r="V163" s="146" t="s">
        <v>130</v>
      </c>
    </row>
    <row r="164" spans="1:22" s="19" customFormat="1" ht="43.5" customHeight="1">
      <c r="A164" s="153"/>
      <c r="B164" s="139"/>
      <c r="C164" s="139"/>
      <c r="D164" s="139"/>
      <c r="E164" s="138"/>
      <c r="F164" s="139"/>
      <c r="G164" s="129"/>
      <c r="H164" s="156">
        <f>I164/U163</f>
        <v>0</v>
      </c>
      <c r="I164" s="117">
        <f>U163-(M164+M165)</f>
        <v>0</v>
      </c>
      <c r="J164" s="29"/>
      <c r="K164" s="160" t="s">
        <v>48</v>
      </c>
      <c r="L164" s="75">
        <f>M164/$U$163</f>
        <v>0</v>
      </c>
      <c r="M164" s="73">
        <f>SUM(P164)</f>
        <v>0</v>
      </c>
      <c r="N164" s="74" t="s">
        <v>46</v>
      </c>
      <c r="O164" s="75">
        <f>P164/$U$163</f>
        <v>0</v>
      </c>
      <c r="P164" s="73">
        <v>0</v>
      </c>
      <c r="Q164" s="74" t="s">
        <v>44</v>
      </c>
      <c r="R164" s="123"/>
      <c r="S164" s="140"/>
      <c r="T164" s="140"/>
      <c r="U164" s="161"/>
      <c r="V164" s="146"/>
    </row>
    <row r="165" spans="1:22" s="19" customFormat="1" ht="43.5" customHeight="1">
      <c r="A165" s="153"/>
      <c r="B165" s="139"/>
      <c r="C165" s="139"/>
      <c r="D165" s="139"/>
      <c r="E165" s="138"/>
      <c r="F165" s="139"/>
      <c r="G165" s="130"/>
      <c r="H165" s="156"/>
      <c r="I165" s="117"/>
      <c r="J165" s="29"/>
      <c r="K165" s="160"/>
      <c r="L165" s="75">
        <f>M165/$U$163</f>
        <v>1</v>
      </c>
      <c r="M165" s="30">
        <f>SUM(P165)</f>
        <v>500000</v>
      </c>
      <c r="N165" s="74" t="s">
        <v>47</v>
      </c>
      <c r="O165" s="75">
        <f>P165/$U$163</f>
        <v>1</v>
      </c>
      <c r="P165" s="30">
        <v>500000</v>
      </c>
      <c r="Q165" s="74" t="s">
        <v>45</v>
      </c>
      <c r="R165" s="124"/>
      <c r="S165" s="140"/>
      <c r="T165" s="140"/>
      <c r="U165" s="161"/>
      <c r="V165" s="146"/>
    </row>
    <row r="166" spans="1:22" s="19" customFormat="1" ht="43.5" customHeight="1">
      <c r="A166" s="153"/>
      <c r="B166" s="139" t="s">
        <v>59</v>
      </c>
      <c r="C166" s="139" t="s">
        <v>165</v>
      </c>
      <c r="D166" s="138"/>
      <c r="E166" s="138"/>
      <c r="F166" s="139"/>
      <c r="G166" s="128" t="s">
        <v>86</v>
      </c>
      <c r="H166" s="28" t="s">
        <v>43</v>
      </c>
      <c r="I166" s="27" t="s">
        <v>42</v>
      </c>
      <c r="J166" s="28" t="s">
        <v>41</v>
      </c>
      <c r="K166" s="28" t="s">
        <v>41</v>
      </c>
      <c r="L166" s="31" t="s">
        <v>43</v>
      </c>
      <c r="M166" s="27" t="s">
        <v>42</v>
      </c>
      <c r="N166" s="28" t="s">
        <v>41</v>
      </c>
      <c r="O166" s="28" t="s">
        <v>43</v>
      </c>
      <c r="P166" s="27" t="s">
        <v>42</v>
      </c>
      <c r="Q166" s="28" t="s">
        <v>41</v>
      </c>
      <c r="R166" s="122" t="s">
        <v>67</v>
      </c>
      <c r="S166" s="122" t="s">
        <v>67</v>
      </c>
      <c r="T166" s="140" t="s">
        <v>85</v>
      </c>
      <c r="U166" s="161">
        <v>700000</v>
      </c>
      <c r="V166" s="146" t="s">
        <v>131</v>
      </c>
    </row>
    <row r="167" spans="1:22" s="19" customFormat="1" ht="43.5" customHeight="1">
      <c r="A167" s="153"/>
      <c r="B167" s="139"/>
      <c r="C167" s="139"/>
      <c r="D167" s="138"/>
      <c r="E167" s="138"/>
      <c r="F167" s="139"/>
      <c r="G167" s="129"/>
      <c r="H167" s="156">
        <f>I167/U166</f>
        <v>0</v>
      </c>
      <c r="I167" s="117">
        <f>U166-(M167+M168)</f>
        <v>0</v>
      </c>
      <c r="J167" s="29"/>
      <c r="K167" s="160" t="s">
        <v>48</v>
      </c>
      <c r="L167" s="48">
        <f>M167/U166</f>
        <v>0</v>
      </c>
      <c r="M167" s="73">
        <f>P167</f>
        <v>0</v>
      </c>
      <c r="N167" s="49" t="s">
        <v>46</v>
      </c>
      <c r="O167" s="75">
        <f>P167/$U$166</f>
        <v>0</v>
      </c>
      <c r="P167" s="73">
        <v>0</v>
      </c>
      <c r="Q167" s="74" t="s">
        <v>44</v>
      </c>
      <c r="R167" s="123"/>
      <c r="S167" s="123"/>
      <c r="T167" s="140"/>
      <c r="U167" s="161"/>
      <c r="V167" s="146"/>
    </row>
    <row r="168" spans="1:22" s="19" customFormat="1" ht="43.5" customHeight="1">
      <c r="A168" s="153"/>
      <c r="B168" s="139"/>
      <c r="C168" s="139"/>
      <c r="D168" s="138"/>
      <c r="E168" s="138"/>
      <c r="F168" s="139"/>
      <c r="G168" s="130"/>
      <c r="H168" s="156"/>
      <c r="I168" s="117"/>
      <c r="J168" s="29"/>
      <c r="K168" s="160"/>
      <c r="L168" s="47">
        <f>M168/U166</f>
        <v>1</v>
      </c>
      <c r="M168" s="45">
        <f>P168</f>
        <v>700000</v>
      </c>
      <c r="N168" s="46" t="s">
        <v>47</v>
      </c>
      <c r="O168" s="75">
        <f>P168/$U$166</f>
        <v>1</v>
      </c>
      <c r="P168" s="30">
        <v>700000</v>
      </c>
      <c r="Q168" s="74" t="s">
        <v>45</v>
      </c>
      <c r="R168" s="124"/>
      <c r="S168" s="124"/>
      <c r="T168" s="140"/>
      <c r="U168" s="161"/>
      <c r="V168" s="146"/>
    </row>
    <row r="169" spans="1:22" s="19" customFormat="1" ht="43.5" customHeight="1">
      <c r="A169" s="153"/>
      <c r="B169" s="139" t="s">
        <v>59</v>
      </c>
      <c r="C169" s="157" t="s">
        <v>166</v>
      </c>
      <c r="D169" s="138"/>
      <c r="E169" s="139"/>
      <c r="F169" s="139"/>
      <c r="G169" s="128" t="s">
        <v>132</v>
      </c>
      <c r="H169" s="28" t="s">
        <v>43</v>
      </c>
      <c r="I169" s="27" t="s">
        <v>42</v>
      </c>
      <c r="J169" s="28" t="s">
        <v>41</v>
      </c>
      <c r="K169" s="28" t="s">
        <v>41</v>
      </c>
      <c r="L169" s="28" t="s">
        <v>43</v>
      </c>
      <c r="M169" s="27" t="s">
        <v>42</v>
      </c>
      <c r="N169" s="28" t="s">
        <v>41</v>
      </c>
      <c r="O169" s="28" t="s">
        <v>43</v>
      </c>
      <c r="P169" s="27" t="s">
        <v>42</v>
      </c>
      <c r="Q169" s="28" t="s">
        <v>41</v>
      </c>
      <c r="R169" s="122" t="s">
        <v>67</v>
      </c>
      <c r="S169" s="122" t="s">
        <v>67</v>
      </c>
      <c r="T169" s="142" t="s">
        <v>134</v>
      </c>
      <c r="U169" s="144">
        <v>6000000</v>
      </c>
      <c r="V169" s="146" t="s">
        <v>133</v>
      </c>
    </row>
    <row r="170" spans="1:22" s="19" customFormat="1" ht="43.5" customHeight="1">
      <c r="A170" s="153"/>
      <c r="B170" s="139"/>
      <c r="C170" s="158"/>
      <c r="D170" s="138"/>
      <c r="E170" s="139"/>
      <c r="F170" s="139"/>
      <c r="G170" s="129"/>
      <c r="H170" s="156">
        <f>I170/U169</f>
        <v>0</v>
      </c>
      <c r="I170" s="117">
        <f>U169-(M170+M171)</f>
        <v>0</v>
      </c>
      <c r="J170" s="29"/>
      <c r="K170" s="134" t="s">
        <v>48</v>
      </c>
      <c r="L170" s="48">
        <f>M170/$U$169</f>
        <v>0</v>
      </c>
      <c r="M170" s="73">
        <f>P170</f>
        <v>0</v>
      </c>
      <c r="N170" s="49" t="s">
        <v>46</v>
      </c>
      <c r="O170" s="75">
        <f>P170/$U$169</f>
        <v>0</v>
      </c>
      <c r="P170" s="73">
        <v>0</v>
      </c>
      <c r="Q170" s="74" t="s">
        <v>44</v>
      </c>
      <c r="R170" s="123"/>
      <c r="S170" s="123"/>
      <c r="T170" s="142"/>
      <c r="U170" s="144"/>
      <c r="V170" s="146"/>
    </row>
    <row r="171" spans="1:22" s="19" customFormat="1" ht="43.5" customHeight="1">
      <c r="A171" s="153"/>
      <c r="B171" s="139"/>
      <c r="C171" s="158"/>
      <c r="D171" s="138"/>
      <c r="E171" s="139"/>
      <c r="F171" s="139"/>
      <c r="G171" s="129"/>
      <c r="H171" s="156"/>
      <c r="I171" s="117"/>
      <c r="J171" s="29"/>
      <c r="K171" s="136"/>
      <c r="L171" s="48">
        <f>M171/$U$169</f>
        <v>1</v>
      </c>
      <c r="M171" s="45">
        <f>P171</f>
        <v>6000000</v>
      </c>
      <c r="N171" s="46" t="s">
        <v>47</v>
      </c>
      <c r="O171" s="75">
        <f>P171/$U$169</f>
        <v>1</v>
      </c>
      <c r="P171" s="30">
        <v>6000000</v>
      </c>
      <c r="Q171" s="74" t="s">
        <v>45</v>
      </c>
      <c r="R171" s="124"/>
      <c r="S171" s="124"/>
      <c r="T171" s="142"/>
      <c r="U171" s="144"/>
      <c r="V171" s="146"/>
    </row>
    <row r="172" spans="1:22" s="19" customFormat="1" ht="43.5" customHeight="1">
      <c r="A172" s="153"/>
      <c r="B172" s="139" t="s">
        <v>59</v>
      </c>
      <c r="C172" s="158"/>
      <c r="D172" s="138"/>
      <c r="E172" s="138"/>
      <c r="F172" s="139"/>
      <c r="G172" s="128" t="s">
        <v>91</v>
      </c>
      <c r="H172" s="28" t="s">
        <v>43</v>
      </c>
      <c r="I172" s="27" t="s">
        <v>42</v>
      </c>
      <c r="J172" s="28" t="s">
        <v>41</v>
      </c>
      <c r="K172" s="28" t="s">
        <v>41</v>
      </c>
      <c r="L172" s="28" t="s">
        <v>43</v>
      </c>
      <c r="M172" s="27" t="s">
        <v>42</v>
      </c>
      <c r="N172" s="28" t="s">
        <v>41</v>
      </c>
      <c r="O172" s="28" t="s">
        <v>43</v>
      </c>
      <c r="P172" s="27" t="s">
        <v>42</v>
      </c>
      <c r="Q172" s="28" t="s">
        <v>41</v>
      </c>
      <c r="R172" s="122" t="s">
        <v>67</v>
      </c>
      <c r="S172" s="122" t="s">
        <v>67</v>
      </c>
      <c r="T172" s="142" t="s">
        <v>135</v>
      </c>
      <c r="U172" s="144">
        <v>10000000</v>
      </c>
      <c r="V172" s="146" t="s">
        <v>175</v>
      </c>
    </row>
    <row r="173" spans="1:22" s="19" customFormat="1" ht="43.5" customHeight="1">
      <c r="A173" s="153"/>
      <c r="B173" s="139"/>
      <c r="C173" s="158"/>
      <c r="D173" s="138"/>
      <c r="E173" s="138"/>
      <c r="F173" s="139"/>
      <c r="G173" s="129"/>
      <c r="H173" s="156">
        <f>I173/U172</f>
        <v>0</v>
      </c>
      <c r="I173" s="117">
        <f>U172-(M173+M174)</f>
        <v>0</v>
      </c>
      <c r="J173" s="29"/>
      <c r="K173" s="134" t="s">
        <v>48</v>
      </c>
      <c r="L173" s="75">
        <f>M173/$U$172</f>
        <v>0</v>
      </c>
      <c r="M173" s="73">
        <f>P173</f>
        <v>0</v>
      </c>
      <c r="N173" s="49" t="s">
        <v>46</v>
      </c>
      <c r="O173" s="75">
        <f>P173/$U$172</f>
        <v>0</v>
      </c>
      <c r="P173" s="73">
        <v>0</v>
      </c>
      <c r="Q173" s="74" t="s">
        <v>44</v>
      </c>
      <c r="R173" s="123"/>
      <c r="S173" s="123"/>
      <c r="T173" s="142"/>
      <c r="U173" s="144"/>
      <c r="V173" s="146"/>
    </row>
    <row r="174" spans="1:22" s="19" customFormat="1" ht="43.5" customHeight="1">
      <c r="A174" s="153"/>
      <c r="B174" s="139"/>
      <c r="C174" s="159"/>
      <c r="D174" s="138"/>
      <c r="E174" s="138"/>
      <c r="F174" s="139"/>
      <c r="G174" s="130"/>
      <c r="H174" s="156"/>
      <c r="I174" s="117"/>
      <c r="J174" s="29"/>
      <c r="K174" s="136"/>
      <c r="L174" s="75">
        <f>M174/$U$172</f>
        <v>1</v>
      </c>
      <c r="M174" s="45">
        <f>P174</f>
        <v>10000000</v>
      </c>
      <c r="N174" s="46" t="s">
        <v>47</v>
      </c>
      <c r="O174" s="75">
        <f>P174/$U$172</f>
        <v>1</v>
      </c>
      <c r="P174" s="30">
        <v>10000000</v>
      </c>
      <c r="Q174" s="74" t="s">
        <v>45</v>
      </c>
      <c r="R174" s="124"/>
      <c r="S174" s="124"/>
      <c r="T174" s="142"/>
      <c r="U174" s="144"/>
      <c r="V174" s="146"/>
    </row>
    <row r="175" spans="1:22" s="19" customFormat="1" ht="43.5" customHeight="1">
      <c r="A175" s="153"/>
      <c r="B175" s="139" t="s">
        <v>59</v>
      </c>
      <c r="C175" s="139" t="s">
        <v>167</v>
      </c>
      <c r="D175" s="138"/>
      <c r="E175" s="139"/>
      <c r="F175" s="139"/>
      <c r="G175" s="128" t="s">
        <v>132</v>
      </c>
      <c r="H175" s="28" t="s">
        <v>43</v>
      </c>
      <c r="I175" s="27" t="s">
        <v>42</v>
      </c>
      <c r="J175" s="28" t="s">
        <v>41</v>
      </c>
      <c r="K175" s="28" t="s">
        <v>41</v>
      </c>
      <c r="L175" s="28" t="s">
        <v>43</v>
      </c>
      <c r="M175" s="27" t="s">
        <v>42</v>
      </c>
      <c r="N175" s="28" t="s">
        <v>41</v>
      </c>
      <c r="O175" s="28" t="s">
        <v>43</v>
      </c>
      <c r="P175" s="27" t="s">
        <v>42</v>
      </c>
      <c r="Q175" s="28" t="s">
        <v>41</v>
      </c>
      <c r="R175" s="157" t="s">
        <v>73</v>
      </c>
      <c r="S175" s="140" t="s">
        <v>1</v>
      </c>
      <c r="T175" s="142" t="s">
        <v>135</v>
      </c>
      <c r="U175" s="144">
        <v>20500000</v>
      </c>
      <c r="V175" s="146" t="s">
        <v>136</v>
      </c>
    </row>
    <row r="176" spans="1:22" s="19" customFormat="1" ht="43.5" customHeight="1">
      <c r="A176" s="153"/>
      <c r="B176" s="139"/>
      <c r="C176" s="139"/>
      <c r="D176" s="138"/>
      <c r="E176" s="139"/>
      <c r="F176" s="139"/>
      <c r="G176" s="129"/>
      <c r="H176" s="156">
        <f>I176/U175</f>
        <v>0</v>
      </c>
      <c r="I176" s="117">
        <f>U175-(M176+M178)</f>
        <v>0</v>
      </c>
      <c r="J176" s="29"/>
      <c r="K176" s="134" t="s">
        <v>48</v>
      </c>
      <c r="L176" s="116">
        <f>M176/$U$175</f>
        <v>0</v>
      </c>
      <c r="M176" s="118">
        <f>SUM(P176,P178)</f>
        <v>0</v>
      </c>
      <c r="N176" s="115" t="s">
        <v>46</v>
      </c>
      <c r="O176" s="75">
        <f>P176/$U$175</f>
        <v>0</v>
      </c>
      <c r="P176" s="73">
        <v>0</v>
      </c>
      <c r="Q176" s="74" t="s">
        <v>44</v>
      </c>
      <c r="R176" s="158"/>
      <c r="S176" s="140"/>
      <c r="T176" s="142"/>
      <c r="U176" s="144"/>
      <c r="V176" s="146"/>
    </row>
    <row r="177" spans="1:22" s="19" customFormat="1" ht="43.5" customHeight="1">
      <c r="A177" s="153"/>
      <c r="B177" s="139"/>
      <c r="C177" s="139"/>
      <c r="D177" s="138"/>
      <c r="E177" s="139"/>
      <c r="F177" s="139"/>
      <c r="G177" s="129"/>
      <c r="H177" s="156"/>
      <c r="I177" s="117"/>
      <c r="J177" s="29"/>
      <c r="K177" s="135"/>
      <c r="L177" s="116"/>
      <c r="M177" s="118"/>
      <c r="N177" s="115"/>
      <c r="O177" s="75">
        <f>P177/$U$175</f>
        <v>0.024390243902439025</v>
      </c>
      <c r="P177" s="30">
        <v>500000</v>
      </c>
      <c r="Q177" s="74" t="s">
        <v>45</v>
      </c>
      <c r="R177" s="158"/>
      <c r="S177" s="140"/>
      <c r="T177" s="142"/>
      <c r="U177" s="144"/>
      <c r="V177" s="146"/>
    </row>
    <row r="178" spans="1:22" s="19" customFormat="1" ht="43.5" customHeight="1">
      <c r="A178" s="153"/>
      <c r="B178" s="139"/>
      <c r="C178" s="139"/>
      <c r="D178" s="138"/>
      <c r="E178" s="139"/>
      <c r="F178" s="139"/>
      <c r="G178" s="129"/>
      <c r="H178" s="156"/>
      <c r="I178" s="117"/>
      <c r="J178" s="29"/>
      <c r="K178" s="135"/>
      <c r="L178" s="116">
        <f>M178/$U$175</f>
        <v>1</v>
      </c>
      <c r="M178" s="117">
        <f>SUM(P177,P179)</f>
        <v>20500000</v>
      </c>
      <c r="N178" s="115" t="s">
        <v>47</v>
      </c>
      <c r="O178" s="75">
        <f>P178/$U$175</f>
        <v>0</v>
      </c>
      <c r="P178" s="73">
        <v>0</v>
      </c>
      <c r="Q178" s="74" t="s">
        <v>44</v>
      </c>
      <c r="R178" s="158"/>
      <c r="S178" s="140" t="s">
        <v>73</v>
      </c>
      <c r="T178" s="142"/>
      <c r="U178" s="144"/>
      <c r="V178" s="146"/>
    </row>
    <row r="179" spans="1:22" s="19" customFormat="1" ht="43.5" customHeight="1">
      <c r="A179" s="153"/>
      <c r="B179" s="139"/>
      <c r="C179" s="139"/>
      <c r="D179" s="138"/>
      <c r="E179" s="139"/>
      <c r="F179" s="139"/>
      <c r="G179" s="130"/>
      <c r="H179" s="156"/>
      <c r="I179" s="117"/>
      <c r="J179" s="29"/>
      <c r="K179" s="136"/>
      <c r="L179" s="116"/>
      <c r="M179" s="117"/>
      <c r="N179" s="115"/>
      <c r="O179" s="75">
        <f>P179/$U$175</f>
        <v>0.975609756097561</v>
      </c>
      <c r="P179" s="30">
        <v>20000000</v>
      </c>
      <c r="Q179" s="74" t="s">
        <v>45</v>
      </c>
      <c r="R179" s="159"/>
      <c r="S179" s="140"/>
      <c r="T179" s="142"/>
      <c r="U179" s="144"/>
      <c r="V179" s="146"/>
    </row>
    <row r="180" spans="1:22" s="19" customFormat="1" ht="43.5" customHeight="1">
      <c r="A180" s="153"/>
      <c r="B180" s="139" t="s">
        <v>59</v>
      </c>
      <c r="C180" s="139" t="s">
        <v>168</v>
      </c>
      <c r="D180" s="138"/>
      <c r="E180" s="138"/>
      <c r="F180" s="138"/>
      <c r="G180" s="128" t="s">
        <v>87</v>
      </c>
      <c r="H180" s="28" t="s">
        <v>43</v>
      </c>
      <c r="I180" s="27" t="s">
        <v>42</v>
      </c>
      <c r="J180" s="28" t="s">
        <v>41</v>
      </c>
      <c r="K180" s="28" t="s">
        <v>41</v>
      </c>
      <c r="L180" s="28" t="s">
        <v>43</v>
      </c>
      <c r="M180" s="27" t="s">
        <v>42</v>
      </c>
      <c r="N180" s="28" t="s">
        <v>41</v>
      </c>
      <c r="O180" s="28" t="s">
        <v>43</v>
      </c>
      <c r="P180" s="27" t="s">
        <v>42</v>
      </c>
      <c r="Q180" s="28" t="s">
        <v>41</v>
      </c>
      <c r="R180" s="140" t="s">
        <v>1</v>
      </c>
      <c r="S180" s="140" t="s">
        <v>1</v>
      </c>
      <c r="T180" s="142" t="s">
        <v>122</v>
      </c>
      <c r="U180" s="144">
        <v>200000</v>
      </c>
      <c r="V180" s="146" t="s">
        <v>137</v>
      </c>
    </row>
    <row r="181" spans="1:22" s="19" customFormat="1" ht="43.5" customHeight="1">
      <c r="A181" s="153"/>
      <c r="B181" s="139"/>
      <c r="C181" s="139"/>
      <c r="D181" s="138"/>
      <c r="E181" s="138"/>
      <c r="F181" s="138"/>
      <c r="G181" s="129"/>
      <c r="H181" s="117">
        <f>I181/U180</f>
        <v>0</v>
      </c>
      <c r="I181" s="117">
        <f>U180-(M181+M182)</f>
        <v>0</v>
      </c>
      <c r="J181" s="29"/>
      <c r="K181" s="134" t="s">
        <v>48</v>
      </c>
      <c r="L181" s="75">
        <f>M181/U180</f>
        <v>0</v>
      </c>
      <c r="M181" s="73">
        <f>P181</f>
        <v>0</v>
      </c>
      <c r="N181" s="49" t="s">
        <v>46</v>
      </c>
      <c r="O181" s="75">
        <f>P181/$U$180</f>
        <v>0</v>
      </c>
      <c r="P181" s="73">
        <v>0</v>
      </c>
      <c r="Q181" s="74" t="s">
        <v>44</v>
      </c>
      <c r="R181" s="140"/>
      <c r="S181" s="140"/>
      <c r="T181" s="142"/>
      <c r="U181" s="144"/>
      <c r="V181" s="146"/>
    </row>
    <row r="182" spans="1:22" s="19" customFormat="1" ht="43.5" customHeight="1" thickBot="1">
      <c r="A182" s="154"/>
      <c r="B182" s="155"/>
      <c r="C182" s="155"/>
      <c r="D182" s="141"/>
      <c r="E182" s="141"/>
      <c r="F182" s="141"/>
      <c r="G182" s="148"/>
      <c r="H182" s="149"/>
      <c r="I182" s="150"/>
      <c r="J182" s="91"/>
      <c r="K182" s="152"/>
      <c r="L182" s="93">
        <f>M182/U180</f>
        <v>1</v>
      </c>
      <c r="M182" s="94">
        <f>P182</f>
        <v>200000</v>
      </c>
      <c r="N182" s="95" t="s">
        <v>47</v>
      </c>
      <c r="O182" s="96">
        <f>P182/$U$180</f>
        <v>1</v>
      </c>
      <c r="P182" s="92">
        <v>200000</v>
      </c>
      <c r="Q182" s="97" t="s">
        <v>45</v>
      </c>
      <c r="R182" s="151"/>
      <c r="S182" s="151"/>
      <c r="T182" s="143"/>
      <c r="U182" s="145"/>
      <c r="V182" s="147"/>
    </row>
    <row r="183" spans="1:22" ht="24" customHeight="1">
      <c r="A183" s="9"/>
      <c r="B183" s="9"/>
      <c r="C183" s="9"/>
      <c r="D183" s="9"/>
      <c r="E183" s="9"/>
      <c r="F183" s="9"/>
      <c r="G183" s="9"/>
      <c r="H183" s="9"/>
      <c r="I183" s="9"/>
      <c r="J183" s="8"/>
      <c r="K183" s="8"/>
      <c r="L183" s="9"/>
      <c r="M183" s="9"/>
      <c r="N183" s="9"/>
      <c r="O183" s="10"/>
      <c r="P183" s="11"/>
      <c r="Q183" s="11"/>
      <c r="R183" s="9"/>
      <c r="S183" s="9"/>
      <c r="T183" s="13"/>
      <c r="U183" s="13"/>
      <c r="V183" s="24"/>
    </row>
    <row r="184" spans="1:25" ht="39.75" customHeight="1">
      <c r="A184" s="12"/>
      <c r="B184" s="8"/>
      <c r="Q184" s="9"/>
      <c r="R184" s="9"/>
      <c r="S184" s="9"/>
      <c r="T184" s="8"/>
      <c r="U184" s="8"/>
      <c r="V184" s="35" t="s">
        <v>53</v>
      </c>
      <c r="W184" s="35" t="s">
        <v>52</v>
      </c>
      <c r="X184" s="35" t="s">
        <v>41</v>
      </c>
      <c r="Y184" s="36" t="s">
        <v>63</v>
      </c>
    </row>
    <row r="185" spans="1:25" ht="29.25" customHeight="1">
      <c r="A185" s="12"/>
      <c r="B185" s="8"/>
      <c r="Q185" s="9"/>
      <c r="R185" s="9"/>
      <c r="S185" s="9"/>
      <c r="T185" s="8"/>
      <c r="U185" s="8"/>
      <c r="V185" s="37">
        <f>W185/$R$5</f>
        <v>0.31510115406734224</v>
      </c>
      <c r="W185" s="38">
        <f>P181+P176+P159+P151+P147+P142+P137+P134+P129+P118+P111+P97+P92+P87+P82+P77+P72+P67+P62+P57+P52+P47+P42+P37+P32+P27+P22+P17+P12</f>
        <v>26406284</v>
      </c>
      <c r="X185" s="39" t="s">
        <v>49</v>
      </c>
      <c r="Y185" s="202" t="s">
        <v>64</v>
      </c>
    </row>
    <row r="186" spans="1:25" ht="29.25" customHeight="1">
      <c r="A186" s="7"/>
      <c r="B186" s="7"/>
      <c r="R186" s="2"/>
      <c r="S186" s="7"/>
      <c r="T186" s="7"/>
      <c r="U186" s="7"/>
      <c r="V186" s="37">
        <f aca="true" t="shared" si="1" ref="V186:V204">W186/$R$5</f>
        <v>0.014319371286047317</v>
      </c>
      <c r="W186" s="40">
        <f>P182+P177+P160+P152+P148+P143+P138+P135+P130+P120+P112+P99+P93+P88+P83+P78+P73+P68+P63+P58+P53+P48+P44+P39+P34+P29+P24+P19+P14</f>
        <v>1200000</v>
      </c>
      <c r="X186" s="25" t="s">
        <v>50</v>
      </c>
      <c r="Y186" s="202"/>
    </row>
    <row r="187" spans="1:25" ht="29.25" customHeight="1">
      <c r="A187" s="12"/>
      <c r="B187" s="8"/>
      <c r="D187" s="6"/>
      <c r="E187" s="6"/>
      <c r="R187" s="2"/>
      <c r="S187" s="7"/>
      <c r="T187" s="8"/>
      <c r="U187" s="8"/>
      <c r="V187" s="37">
        <f t="shared" si="1"/>
        <v>0</v>
      </c>
      <c r="W187" s="38">
        <f>P131+P94+P89+P84+P79+P74+P69+P64+P59+P54+P49</f>
        <v>0</v>
      </c>
      <c r="X187" s="39" t="s">
        <v>49</v>
      </c>
      <c r="Y187" s="202" t="s">
        <v>2</v>
      </c>
    </row>
    <row r="188" spans="1:25" ht="29.25" customHeight="1">
      <c r="A188" s="12"/>
      <c r="B188" s="7"/>
      <c r="D188" s="2"/>
      <c r="E188" s="2"/>
      <c r="R188" s="2"/>
      <c r="S188" s="7"/>
      <c r="T188" s="7"/>
      <c r="U188" s="7"/>
      <c r="V188" s="37">
        <f t="shared" si="1"/>
        <v>0.08066579157806655</v>
      </c>
      <c r="W188" s="41">
        <f>P132+P95+P90+P85+P80+P75+P70+P65+P60+P55+P50</f>
        <v>6760000</v>
      </c>
      <c r="X188" s="25" t="s">
        <v>50</v>
      </c>
      <c r="Y188" s="202"/>
    </row>
    <row r="189" spans="22:25" ht="29.25" customHeight="1">
      <c r="V189" s="37">
        <f t="shared" si="1"/>
        <v>0.03336446921515359</v>
      </c>
      <c r="W189" s="38">
        <f>P113+P102</f>
        <v>2796028</v>
      </c>
      <c r="X189" s="39" t="s">
        <v>49</v>
      </c>
      <c r="Y189" s="202" t="s">
        <v>65</v>
      </c>
    </row>
    <row r="190" spans="22:25" ht="29.25" customHeight="1">
      <c r="V190" s="37">
        <f t="shared" si="1"/>
        <v>0</v>
      </c>
      <c r="W190" s="41">
        <f>P114+P104</f>
        <v>0</v>
      </c>
      <c r="X190" s="25" t="s">
        <v>50</v>
      </c>
      <c r="Y190" s="202"/>
    </row>
    <row r="191" spans="22:25" ht="29.25" customHeight="1">
      <c r="V191" s="37">
        <f t="shared" si="1"/>
        <v>0</v>
      </c>
      <c r="W191" s="38">
        <f>P139+P126+P123</f>
        <v>0</v>
      </c>
      <c r="X191" s="39" t="s">
        <v>49</v>
      </c>
      <c r="Y191" s="202" t="s">
        <v>66</v>
      </c>
    </row>
    <row r="192" spans="22:25" ht="29.25" customHeight="1">
      <c r="V192" s="37">
        <f t="shared" si="1"/>
        <v>0.020452835320237586</v>
      </c>
      <c r="W192" s="41">
        <f>P140+P127+P124</f>
        <v>1714000</v>
      </c>
      <c r="X192" s="25" t="s">
        <v>50</v>
      </c>
      <c r="Y192" s="202"/>
    </row>
    <row r="193" spans="22:25" ht="29.25" customHeight="1">
      <c r="V193" s="37">
        <f t="shared" si="1"/>
        <v>0</v>
      </c>
      <c r="W193" s="38">
        <f>P173+P170+P167+P164</f>
        <v>0</v>
      </c>
      <c r="X193" s="39" t="s">
        <v>49</v>
      </c>
      <c r="Y193" s="202" t="s">
        <v>67</v>
      </c>
    </row>
    <row r="194" spans="22:25" ht="29.25" customHeight="1">
      <c r="V194" s="37">
        <f t="shared" si="1"/>
        <v>0.2052443217666782</v>
      </c>
      <c r="W194" s="41">
        <f>P174+P171+P168+P165</f>
        <v>17200000</v>
      </c>
      <c r="X194" s="25" t="s">
        <v>50</v>
      </c>
      <c r="Y194" s="202"/>
    </row>
    <row r="195" spans="22:25" ht="29.25" customHeight="1">
      <c r="V195" s="37">
        <f t="shared" si="1"/>
        <v>0.002386561881007886</v>
      </c>
      <c r="W195" s="38">
        <f>P161+P156+P153</f>
        <v>200000</v>
      </c>
      <c r="X195" s="39" t="s">
        <v>49</v>
      </c>
      <c r="Y195" s="202" t="s">
        <v>68</v>
      </c>
    </row>
    <row r="196" spans="22:25" ht="29.25" customHeight="1">
      <c r="V196" s="37">
        <f t="shared" si="1"/>
        <v>0.008352966583527601</v>
      </c>
      <c r="W196" s="41">
        <f>P162+P157+P154</f>
        <v>700000</v>
      </c>
      <c r="X196" s="25" t="s">
        <v>50</v>
      </c>
      <c r="Y196" s="202"/>
    </row>
    <row r="197" spans="22:25" ht="29.25" customHeight="1">
      <c r="V197" s="37">
        <f t="shared" si="1"/>
        <v>0</v>
      </c>
      <c r="W197" s="38">
        <f>P178</f>
        <v>0</v>
      </c>
      <c r="X197" s="39" t="s">
        <v>49</v>
      </c>
      <c r="Y197" s="202" t="s">
        <v>73</v>
      </c>
    </row>
    <row r="198" spans="22:25" ht="29.25" customHeight="1">
      <c r="V198" s="37">
        <f t="shared" si="1"/>
        <v>0.23865618810078862</v>
      </c>
      <c r="W198" s="41">
        <f>P179</f>
        <v>20000000</v>
      </c>
      <c r="X198" s="25" t="s">
        <v>50</v>
      </c>
      <c r="Y198" s="202"/>
    </row>
    <row r="199" spans="22:25" ht="29.25" customHeight="1">
      <c r="V199" s="37">
        <f t="shared" si="1"/>
        <v>0.06537687952785978</v>
      </c>
      <c r="W199" s="38">
        <f>P144+P106</f>
        <v>5478750</v>
      </c>
      <c r="X199" s="39" t="s">
        <v>49</v>
      </c>
      <c r="Y199" s="202" t="s">
        <v>69</v>
      </c>
    </row>
    <row r="200" spans="20:25" ht="29.25" customHeight="1">
      <c r="T200" s="51"/>
      <c r="V200" s="37">
        <f t="shared" si="1"/>
        <v>0</v>
      </c>
      <c r="W200" s="41">
        <f>P145+P108</f>
        <v>0</v>
      </c>
      <c r="X200" s="25" t="s">
        <v>50</v>
      </c>
      <c r="Y200" s="202"/>
    </row>
    <row r="201" spans="20:25" ht="29.25" customHeight="1">
      <c r="T201" s="51"/>
      <c r="V201" s="37">
        <f t="shared" si="1"/>
        <v>0.0009247927288905559</v>
      </c>
      <c r="W201" s="38">
        <f>P115</f>
        <v>77500</v>
      </c>
      <c r="X201" s="39" t="s">
        <v>49</v>
      </c>
      <c r="Y201" s="202" t="s">
        <v>70</v>
      </c>
    </row>
    <row r="202" spans="20:25" ht="29.25" customHeight="1">
      <c r="T202" s="51"/>
      <c r="V202" s="37">
        <f t="shared" si="1"/>
        <v>0</v>
      </c>
      <c r="W202" s="41">
        <f>P116</f>
        <v>0</v>
      </c>
      <c r="X202" s="25" t="s">
        <v>50</v>
      </c>
      <c r="Y202" s="202"/>
    </row>
    <row r="203" spans="19:25" ht="29.25" customHeight="1">
      <c r="S203" s="50"/>
      <c r="T203" s="51"/>
      <c r="V203" s="98">
        <f>W203/R5</f>
        <v>0.41715385742025407</v>
      </c>
      <c r="W203" s="99">
        <f>M181+M176+M173+M170+M167+M164+M159+M156+M151+M147+M142+M137+M134+M129+M126+M123+M118+M111+M102+M97+M92+M87+M82+M77+M72+M67+M62+M57+M52+M47+M42+M37+M32+M27+M22+M17+M12</f>
        <v>34958562</v>
      </c>
      <c r="X203" s="203" t="s">
        <v>71</v>
      </c>
      <c r="Y203" s="204"/>
    </row>
    <row r="204" spans="20:25" ht="29.25" customHeight="1">
      <c r="T204" s="51"/>
      <c r="V204" s="98">
        <f t="shared" si="1"/>
        <v>0.5676914746353459</v>
      </c>
      <c r="W204" s="100">
        <f>M182+M178+M174+M171+M168+M165+M161+M157+M153+M148+M144+M139+M135+M131+M127+M124+M120+M114+M106+M99+M94+M89+M84+M79+M74+M69+M64+M59+M54+M49+M44+M39+M34+M29+M24+M19+M14</f>
        <v>47574000</v>
      </c>
      <c r="X204" s="205" t="s">
        <v>72</v>
      </c>
      <c r="Y204" s="206"/>
    </row>
    <row r="205" spans="22:25" ht="39.75" customHeight="1">
      <c r="V205" s="14"/>
      <c r="W205" s="14"/>
      <c r="X205" s="14"/>
      <c r="Y205" s="15"/>
    </row>
    <row r="206" spans="19:25" ht="39.75" customHeight="1">
      <c r="S206" s="71"/>
      <c r="T206" s="50"/>
      <c r="V206" s="14"/>
      <c r="W206" s="42" t="s">
        <v>53</v>
      </c>
      <c r="X206" s="42" t="s">
        <v>52</v>
      </c>
      <c r="Y206" s="207" t="s">
        <v>51</v>
      </c>
    </row>
    <row r="207" spans="20:25" ht="39.75" customHeight="1">
      <c r="T207" s="50"/>
      <c r="V207" s="15"/>
      <c r="W207" s="43">
        <f>X207/R5</f>
        <v>0.015154667944400077</v>
      </c>
      <c r="X207" s="44">
        <f>I181+I176+I173+I170+I167+I159+I164+I156+I151+I147+I142+I137+I134+I129+I126+I123+I118+I111+I102+I97+I92+I87+I82+I77+I72+I67+I62+I57+I52+I47+I42+I37+I32+I27+I22+I17+I12</f>
        <v>1270000</v>
      </c>
      <c r="Y207" s="207"/>
    </row>
  </sheetData>
  <sheetProtection/>
  <mergeCells count="856">
    <mergeCell ref="E110:E116"/>
    <mergeCell ref="D110:D116"/>
    <mergeCell ref="B110:B116"/>
    <mergeCell ref="A110:A116"/>
    <mergeCell ref="B101:B109"/>
    <mergeCell ref="A101:A109"/>
    <mergeCell ref="C101:C121"/>
    <mergeCell ref="D101:D109"/>
    <mergeCell ref="L111:L113"/>
    <mergeCell ref="L114:L116"/>
    <mergeCell ref="K111:K116"/>
    <mergeCell ref="I111:I116"/>
    <mergeCell ref="H111:H116"/>
    <mergeCell ref="G110:G116"/>
    <mergeCell ref="R110:R116"/>
    <mergeCell ref="N111:N113"/>
    <mergeCell ref="N114:N116"/>
    <mergeCell ref="M111:M113"/>
    <mergeCell ref="M114:M116"/>
    <mergeCell ref="R122:R124"/>
    <mergeCell ref="M120:M121"/>
    <mergeCell ref="V110:V116"/>
    <mergeCell ref="U110:U116"/>
    <mergeCell ref="T110:T116"/>
    <mergeCell ref="S110:S112"/>
    <mergeCell ref="S113:S114"/>
    <mergeCell ref="S115:S116"/>
    <mergeCell ref="K47:K50"/>
    <mergeCell ref="M47:M48"/>
    <mergeCell ref="M37:M38"/>
    <mergeCell ref="M44:M45"/>
    <mergeCell ref="A6:V6"/>
    <mergeCell ref="C31:C35"/>
    <mergeCell ref="R46:R50"/>
    <mergeCell ref="C41:C45"/>
    <mergeCell ref="C11:C15"/>
    <mergeCell ref="B11:B15"/>
    <mergeCell ref="T1:V1"/>
    <mergeCell ref="T2:V2"/>
    <mergeCell ref="T3:V3"/>
    <mergeCell ref="T4:V4"/>
    <mergeCell ref="T5:V5"/>
    <mergeCell ref="R1:S1"/>
    <mergeCell ref="R2:S2"/>
    <mergeCell ref="R3:S3"/>
    <mergeCell ref="R4:S4"/>
    <mergeCell ref="R5:S5"/>
    <mergeCell ref="L89:L90"/>
    <mergeCell ref="M89:M90"/>
    <mergeCell ref="N89:N90"/>
    <mergeCell ref="K62:K65"/>
    <mergeCell ref="K57:K60"/>
    <mergeCell ref="R76:R80"/>
    <mergeCell ref="R71:R75"/>
    <mergeCell ref="R66:R70"/>
    <mergeCell ref="R61:R65"/>
    <mergeCell ref="R56:R60"/>
    <mergeCell ref="K126:K127"/>
    <mergeCell ref="R125:R127"/>
    <mergeCell ref="R155:R157"/>
    <mergeCell ref="K156:K157"/>
    <mergeCell ref="R141:R145"/>
    <mergeCell ref="K82:K85"/>
    <mergeCell ref="R86:R90"/>
    <mergeCell ref="R91:R95"/>
    <mergeCell ref="R81:R85"/>
    <mergeCell ref="M82:M83"/>
    <mergeCell ref="N178:N179"/>
    <mergeCell ref="K170:K171"/>
    <mergeCell ref="M176:M177"/>
    <mergeCell ref="R150:R154"/>
    <mergeCell ref="R158:R162"/>
    <mergeCell ref="K147:K148"/>
    <mergeCell ref="R146:R148"/>
    <mergeCell ref="R163:R165"/>
    <mergeCell ref="M153:M154"/>
    <mergeCell ref="L153:L154"/>
    <mergeCell ref="X203:Y203"/>
    <mergeCell ref="X204:Y204"/>
    <mergeCell ref="Y206:Y207"/>
    <mergeCell ref="O1:Q1"/>
    <mergeCell ref="O2:Q2"/>
    <mergeCell ref="O3:Q3"/>
    <mergeCell ref="O5:Q5"/>
    <mergeCell ref="R180:R182"/>
    <mergeCell ref="R166:R168"/>
    <mergeCell ref="Y201:Y202"/>
    <mergeCell ref="Y197:Y198"/>
    <mergeCell ref="Y199:Y200"/>
    <mergeCell ref="C122:C140"/>
    <mergeCell ref="C141:C148"/>
    <mergeCell ref="C169:C174"/>
    <mergeCell ref="J3:L3"/>
    <mergeCell ref="D4:F4"/>
    <mergeCell ref="G4:I4"/>
    <mergeCell ref="Y185:Y186"/>
    <mergeCell ref="Y187:Y188"/>
    <mergeCell ref="Y189:Y190"/>
    <mergeCell ref="Y191:Y192"/>
    <mergeCell ref="Y193:Y194"/>
    <mergeCell ref="Y195:Y196"/>
    <mergeCell ref="K12:K15"/>
    <mergeCell ref="K142:K145"/>
    <mergeCell ref="K137:K140"/>
    <mergeCell ref="K134:K135"/>
    <mergeCell ref="K129:K132"/>
    <mergeCell ref="T11:T15"/>
    <mergeCell ref="D2:F2"/>
    <mergeCell ref="G2:I2"/>
    <mergeCell ref="J2:L2"/>
    <mergeCell ref="D3:F3"/>
    <mergeCell ref="G3:I3"/>
    <mergeCell ref="H62:H65"/>
    <mergeCell ref="I62:I65"/>
    <mergeCell ref="L62:L63"/>
    <mergeCell ref="G11:G15"/>
    <mergeCell ref="G21:G25"/>
    <mergeCell ref="G150:G154"/>
    <mergeCell ref="B46:B50"/>
    <mergeCell ref="K151:K154"/>
    <mergeCell ref="K123:K124"/>
    <mergeCell ref="K92:K95"/>
    <mergeCell ref="K87:K90"/>
    <mergeCell ref="H151:H154"/>
    <mergeCell ref="D125:D127"/>
    <mergeCell ref="K97:K100"/>
    <mergeCell ref="G117:G121"/>
    <mergeCell ref="A150:A154"/>
    <mergeCell ref="B150:B154"/>
    <mergeCell ref="C150:C154"/>
    <mergeCell ref="G51:G55"/>
    <mergeCell ref="G125:G127"/>
    <mergeCell ref="A46:A50"/>
    <mergeCell ref="F110:F116"/>
    <mergeCell ref="C46:C50"/>
    <mergeCell ref="A125:A127"/>
    <mergeCell ref="B125:B127"/>
    <mergeCell ref="S11:S15"/>
    <mergeCell ref="S21:S25"/>
    <mergeCell ref="I47:I50"/>
    <mergeCell ref="H47:H50"/>
    <mergeCell ref="G46:G50"/>
    <mergeCell ref="A149:V149"/>
    <mergeCell ref="V46:V50"/>
    <mergeCell ref="S106:S109"/>
    <mergeCell ref="S46:S48"/>
    <mergeCell ref="S49:S50"/>
    <mergeCell ref="A8:A9"/>
    <mergeCell ref="N12:N13"/>
    <mergeCell ref="N14:N15"/>
    <mergeCell ref="S150:S152"/>
    <mergeCell ref="U8:U9"/>
    <mergeCell ref="T8:T9"/>
    <mergeCell ref="R8:R9"/>
    <mergeCell ref="A21:A25"/>
    <mergeCell ref="S79:S80"/>
    <mergeCell ref="S89:S90"/>
    <mergeCell ref="V8:V9"/>
    <mergeCell ref="A1:C1"/>
    <mergeCell ref="A2:C2"/>
    <mergeCell ref="A3:C3"/>
    <mergeCell ref="S8:S9"/>
    <mergeCell ref="A4:C4"/>
    <mergeCell ref="A5:C5"/>
    <mergeCell ref="J5:L5"/>
    <mergeCell ref="J4:L4"/>
    <mergeCell ref="D5:F5"/>
    <mergeCell ref="G5:I5"/>
    <mergeCell ref="B8:B9"/>
    <mergeCell ref="O8:Q9"/>
    <mergeCell ref="T26:T30"/>
    <mergeCell ref="S31:S35"/>
    <mergeCell ref="C8:C9"/>
    <mergeCell ref="A7:V7"/>
    <mergeCell ref="A10:V10"/>
    <mergeCell ref="A11:A15"/>
    <mergeCell ref="C16:C20"/>
    <mergeCell ref="L8:N9"/>
    <mergeCell ref="G8:G9"/>
    <mergeCell ref="D8:F8"/>
    <mergeCell ref="H8:K9"/>
    <mergeCell ref="I22:I25"/>
    <mergeCell ref="L49:L50"/>
    <mergeCell ref="G16:G20"/>
    <mergeCell ref="L24:L25"/>
    <mergeCell ref="F21:F25"/>
    <mergeCell ref="N22:N23"/>
    <mergeCell ref="S26:S30"/>
    <mergeCell ref="S36:S40"/>
    <mergeCell ref="S41:S45"/>
    <mergeCell ref="S69:S70"/>
    <mergeCell ref="R36:R40"/>
    <mergeCell ref="R41:R45"/>
    <mergeCell ref="S54:S55"/>
    <mergeCell ref="S51:S53"/>
    <mergeCell ref="S56:S58"/>
    <mergeCell ref="I151:I154"/>
    <mergeCell ref="Q37:Q38"/>
    <mergeCell ref="P39:P40"/>
    <mergeCell ref="Q39:Q40"/>
    <mergeCell ref="N44:N45"/>
    <mergeCell ref="O44:O45"/>
    <mergeCell ref="N42:N43"/>
    <mergeCell ref="O42:O43"/>
    <mergeCell ref="N54:N55"/>
    <mergeCell ref="M69:M70"/>
    <mergeCell ref="R21:R25"/>
    <mergeCell ref="R26:R30"/>
    <mergeCell ref="R31:R35"/>
    <mergeCell ref="L47:L48"/>
    <mergeCell ref="M49:M50"/>
    <mergeCell ref="I159:I162"/>
    <mergeCell ref="N151:N152"/>
    <mergeCell ref="M151:M152"/>
    <mergeCell ref="L151:L152"/>
    <mergeCell ref="N153:N154"/>
    <mergeCell ref="H159:H162"/>
    <mergeCell ref="N159:N160"/>
    <mergeCell ref="M159:M160"/>
    <mergeCell ref="L159:L160"/>
    <mergeCell ref="N161:N162"/>
    <mergeCell ref="M161:M162"/>
    <mergeCell ref="L161:L162"/>
    <mergeCell ref="K159:K162"/>
    <mergeCell ref="T31:T35"/>
    <mergeCell ref="T36:T40"/>
    <mergeCell ref="G158:G162"/>
    <mergeCell ref="V158:V162"/>
    <mergeCell ref="U150:U154"/>
    <mergeCell ref="T150:T154"/>
    <mergeCell ref="T158:T162"/>
    <mergeCell ref="U158:U162"/>
    <mergeCell ref="S158:S160"/>
    <mergeCell ref="V31:V35"/>
    <mergeCell ref="U11:U15"/>
    <mergeCell ref="V11:V15"/>
    <mergeCell ref="T46:T50"/>
    <mergeCell ref="U46:U50"/>
    <mergeCell ref="T16:T20"/>
    <mergeCell ref="U16:U20"/>
    <mergeCell ref="V16:V20"/>
    <mergeCell ref="T21:T25"/>
    <mergeCell ref="U21:U25"/>
    <mergeCell ref="V21:V25"/>
    <mergeCell ref="Q14:Q15"/>
    <mergeCell ref="Q12:Q13"/>
    <mergeCell ref="P12:P13"/>
    <mergeCell ref="R11:R15"/>
    <mergeCell ref="M12:M13"/>
    <mergeCell ref="L12:L13"/>
    <mergeCell ref="M14:M15"/>
    <mergeCell ref="L14:L15"/>
    <mergeCell ref="O17:O18"/>
    <mergeCell ref="P17:P18"/>
    <mergeCell ref="F125:F127"/>
    <mergeCell ref="O12:O13"/>
    <mergeCell ref="P14:P15"/>
    <mergeCell ref="O14:O15"/>
    <mergeCell ref="I12:I15"/>
    <mergeCell ref="H12:H15"/>
    <mergeCell ref="N47:N48"/>
    <mergeCell ref="N49:N50"/>
    <mergeCell ref="P19:P20"/>
    <mergeCell ref="Q19:Q20"/>
    <mergeCell ref="S16:S20"/>
    <mergeCell ref="H17:H20"/>
    <mergeCell ref="I17:I20"/>
    <mergeCell ref="K17:K20"/>
    <mergeCell ref="L17:L18"/>
    <mergeCell ref="M17:M18"/>
    <mergeCell ref="N17:N18"/>
    <mergeCell ref="R16:R20"/>
    <mergeCell ref="A16:A20"/>
    <mergeCell ref="B16:B20"/>
    <mergeCell ref="B21:B25"/>
    <mergeCell ref="C21:C25"/>
    <mergeCell ref="Q17:Q18"/>
    <mergeCell ref="L19:L20"/>
    <mergeCell ref="M19:M20"/>
    <mergeCell ref="N19:N20"/>
    <mergeCell ref="O19:O20"/>
    <mergeCell ref="Q24:Q25"/>
    <mergeCell ref="O22:O23"/>
    <mergeCell ref="P22:P23"/>
    <mergeCell ref="Q22:Q23"/>
    <mergeCell ref="K22:K25"/>
    <mergeCell ref="H22:H25"/>
    <mergeCell ref="M24:M25"/>
    <mergeCell ref="Q29:Q30"/>
    <mergeCell ref="C26:C30"/>
    <mergeCell ref="E125:E127"/>
    <mergeCell ref="N24:N25"/>
    <mergeCell ref="O24:O25"/>
    <mergeCell ref="E21:E25"/>
    <mergeCell ref="D21:D25"/>
    <mergeCell ref="L22:L23"/>
    <mergeCell ref="M22:M23"/>
    <mergeCell ref="P24:P25"/>
    <mergeCell ref="V26:V30"/>
    <mergeCell ref="H27:H30"/>
    <mergeCell ref="I27:I30"/>
    <mergeCell ref="K27:K30"/>
    <mergeCell ref="L27:L28"/>
    <mergeCell ref="M27:M28"/>
    <mergeCell ref="N27:N28"/>
    <mergeCell ref="O27:O28"/>
    <mergeCell ref="P27:P28"/>
    <mergeCell ref="Q27:Q28"/>
    <mergeCell ref="A31:A35"/>
    <mergeCell ref="B31:B35"/>
    <mergeCell ref="C36:C40"/>
    <mergeCell ref="G31:G35"/>
    <mergeCell ref="U26:U30"/>
    <mergeCell ref="L29:L30"/>
    <mergeCell ref="M29:M30"/>
    <mergeCell ref="N29:N30"/>
    <mergeCell ref="O29:O30"/>
    <mergeCell ref="P29:P30"/>
    <mergeCell ref="G26:G30"/>
    <mergeCell ref="A26:A30"/>
    <mergeCell ref="B26:B30"/>
    <mergeCell ref="U31:U35"/>
    <mergeCell ref="L34:L35"/>
    <mergeCell ref="M34:M35"/>
    <mergeCell ref="N34:N35"/>
    <mergeCell ref="O34:O35"/>
    <mergeCell ref="P34:P35"/>
    <mergeCell ref="Q34:Q35"/>
    <mergeCell ref="H32:H35"/>
    <mergeCell ref="I32:I35"/>
    <mergeCell ref="K32:K35"/>
    <mergeCell ref="L32:L33"/>
    <mergeCell ref="M32:M33"/>
    <mergeCell ref="N32:N33"/>
    <mergeCell ref="O32:O33"/>
    <mergeCell ref="P32:P33"/>
    <mergeCell ref="Q32:Q33"/>
    <mergeCell ref="A166:A168"/>
    <mergeCell ref="B166:B168"/>
    <mergeCell ref="C166:C168"/>
    <mergeCell ref="A158:A162"/>
    <mergeCell ref="B158:B162"/>
    <mergeCell ref="C158:C162"/>
    <mergeCell ref="G155:G157"/>
    <mergeCell ref="A41:A45"/>
    <mergeCell ref="B41:B45"/>
    <mergeCell ref="A71:A75"/>
    <mergeCell ref="N37:N38"/>
    <mergeCell ref="O37:O38"/>
    <mergeCell ref="P37:P38"/>
    <mergeCell ref="L39:L40"/>
    <mergeCell ref="M39:M40"/>
    <mergeCell ref="N39:N40"/>
    <mergeCell ref="O39:O40"/>
    <mergeCell ref="G41:G45"/>
    <mergeCell ref="G36:G40"/>
    <mergeCell ref="A36:A40"/>
    <mergeCell ref="B36:B40"/>
    <mergeCell ref="U36:U40"/>
    <mergeCell ref="V36:V40"/>
    <mergeCell ref="H37:H40"/>
    <mergeCell ref="I37:I40"/>
    <mergeCell ref="K37:K40"/>
    <mergeCell ref="L37:L38"/>
    <mergeCell ref="T41:T45"/>
    <mergeCell ref="U41:U45"/>
    <mergeCell ref="V41:V45"/>
    <mergeCell ref="P42:P43"/>
    <mergeCell ref="Q42:Q43"/>
    <mergeCell ref="Q44:Q45"/>
    <mergeCell ref="P44:P45"/>
    <mergeCell ref="H42:H45"/>
    <mergeCell ref="I42:I45"/>
    <mergeCell ref="K42:K45"/>
    <mergeCell ref="L42:L43"/>
    <mergeCell ref="L44:L45"/>
    <mergeCell ref="M42:M43"/>
    <mergeCell ref="A56:A60"/>
    <mergeCell ref="B56:B60"/>
    <mergeCell ref="C56:C60"/>
    <mergeCell ref="M59:M60"/>
    <mergeCell ref="N59:N60"/>
    <mergeCell ref="A51:A55"/>
    <mergeCell ref="B51:B55"/>
    <mergeCell ref="C51:C55"/>
    <mergeCell ref="L54:L55"/>
    <mergeCell ref="M54:M55"/>
    <mergeCell ref="R51:R55"/>
    <mergeCell ref="V51:V55"/>
    <mergeCell ref="H52:H55"/>
    <mergeCell ref="I52:I55"/>
    <mergeCell ref="L52:L53"/>
    <mergeCell ref="M52:M53"/>
    <mergeCell ref="N52:N53"/>
    <mergeCell ref="T51:T55"/>
    <mergeCell ref="U51:U55"/>
    <mergeCell ref="K52:K55"/>
    <mergeCell ref="V122:V124"/>
    <mergeCell ref="G56:G60"/>
    <mergeCell ref="H57:H60"/>
    <mergeCell ref="I57:I60"/>
    <mergeCell ref="L57:L58"/>
    <mergeCell ref="M57:M58"/>
    <mergeCell ref="N57:N58"/>
    <mergeCell ref="T56:T60"/>
    <mergeCell ref="U56:U60"/>
    <mergeCell ref="V56:V60"/>
    <mergeCell ref="S59:S60"/>
    <mergeCell ref="A61:A65"/>
    <mergeCell ref="B61:B65"/>
    <mergeCell ref="C61:C65"/>
    <mergeCell ref="D61:D65"/>
    <mergeCell ref="L59:L60"/>
    <mergeCell ref="U61:U65"/>
    <mergeCell ref="V61:V65"/>
    <mergeCell ref="G61:G65"/>
    <mergeCell ref="S61:S63"/>
    <mergeCell ref="T61:T65"/>
    <mergeCell ref="S64:S65"/>
    <mergeCell ref="L64:L65"/>
    <mergeCell ref="M64:M65"/>
    <mergeCell ref="N64:N65"/>
    <mergeCell ref="M62:M63"/>
    <mergeCell ref="N62:N63"/>
    <mergeCell ref="U66:U70"/>
    <mergeCell ref="V66:V70"/>
    <mergeCell ref="G66:G70"/>
    <mergeCell ref="H67:H70"/>
    <mergeCell ref="I67:I70"/>
    <mergeCell ref="L67:L68"/>
    <mergeCell ref="M67:M68"/>
    <mergeCell ref="N67:N68"/>
    <mergeCell ref="S66:S68"/>
    <mergeCell ref="T66:T70"/>
    <mergeCell ref="N69:N70"/>
    <mergeCell ref="K67:K70"/>
    <mergeCell ref="B71:B75"/>
    <mergeCell ref="C71:C75"/>
    <mergeCell ref="D71:D75"/>
    <mergeCell ref="F66:F70"/>
    <mergeCell ref="E66:E70"/>
    <mergeCell ref="K72:K75"/>
    <mergeCell ref="L69:L70"/>
    <mergeCell ref="A66:A70"/>
    <mergeCell ref="B66:B70"/>
    <mergeCell ref="C66:C70"/>
    <mergeCell ref="D66:D70"/>
    <mergeCell ref="F71:F75"/>
    <mergeCell ref="U71:U75"/>
    <mergeCell ref="E71:E75"/>
    <mergeCell ref="L74:L75"/>
    <mergeCell ref="M74:M75"/>
    <mergeCell ref="N74:N75"/>
    <mergeCell ref="V71:V75"/>
    <mergeCell ref="G71:G75"/>
    <mergeCell ref="H72:H75"/>
    <mergeCell ref="I72:I75"/>
    <mergeCell ref="L72:L73"/>
    <mergeCell ref="M72:M73"/>
    <mergeCell ref="N72:N73"/>
    <mergeCell ref="S71:S73"/>
    <mergeCell ref="T71:T75"/>
    <mergeCell ref="S74:S75"/>
    <mergeCell ref="U76:U80"/>
    <mergeCell ref="V76:V80"/>
    <mergeCell ref="G76:G80"/>
    <mergeCell ref="H77:H80"/>
    <mergeCell ref="I77:I80"/>
    <mergeCell ref="L77:L78"/>
    <mergeCell ref="M77:M78"/>
    <mergeCell ref="N77:N78"/>
    <mergeCell ref="S76:S78"/>
    <mergeCell ref="T76:T80"/>
    <mergeCell ref="L79:L80"/>
    <mergeCell ref="M79:M80"/>
    <mergeCell ref="N79:N80"/>
    <mergeCell ref="K77:K80"/>
    <mergeCell ref="A81:A85"/>
    <mergeCell ref="B81:B85"/>
    <mergeCell ref="C81:C85"/>
    <mergeCell ref="D81:D85"/>
    <mergeCell ref="F76:F80"/>
    <mergeCell ref="E76:E80"/>
    <mergeCell ref="A76:A80"/>
    <mergeCell ref="B76:B80"/>
    <mergeCell ref="C76:C80"/>
    <mergeCell ref="D76:D80"/>
    <mergeCell ref="U81:U85"/>
    <mergeCell ref="V81:V85"/>
    <mergeCell ref="G81:G85"/>
    <mergeCell ref="H82:H85"/>
    <mergeCell ref="I82:I85"/>
    <mergeCell ref="L82:L83"/>
    <mergeCell ref="S81:S83"/>
    <mergeCell ref="T81:T85"/>
    <mergeCell ref="S84:S85"/>
    <mergeCell ref="L84:L85"/>
    <mergeCell ref="M84:M85"/>
    <mergeCell ref="N84:N85"/>
    <mergeCell ref="N82:N83"/>
    <mergeCell ref="U86:U90"/>
    <mergeCell ref="V86:V90"/>
    <mergeCell ref="G86:G90"/>
    <mergeCell ref="H87:H90"/>
    <mergeCell ref="I87:I90"/>
    <mergeCell ref="L87:L88"/>
    <mergeCell ref="M87:M88"/>
    <mergeCell ref="N87:N88"/>
    <mergeCell ref="S86:S88"/>
    <mergeCell ref="T86:T90"/>
    <mergeCell ref="A91:A95"/>
    <mergeCell ref="B91:B95"/>
    <mergeCell ref="C91:C95"/>
    <mergeCell ref="D91:D95"/>
    <mergeCell ref="E86:E90"/>
    <mergeCell ref="F86:F90"/>
    <mergeCell ref="A86:A90"/>
    <mergeCell ref="B86:B90"/>
    <mergeCell ref="C86:C90"/>
    <mergeCell ref="D86:D90"/>
    <mergeCell ref="U91:U95"/>
    <mergeCell ref="V91:V95"/>
    <mergeCell ref="G91:G95"/>
    <mergeCell ref="H92:H95"/>
    <mergeCell ref="I92:I95"/>
    <mergeCell ref="L92:L93"/>
    <mergeCell ref="M92:M93"/>
    <mergeCell ref="N92:N93"/>
    <mergeCell ref="S91:S93"/>
    <mergeCell ref="T91:T95"/>
    <mergeCell ref="S94:S95"/>
    <mergeCell ref="L94:L95"/>
    <mergeCell ref="M94:M95"/>
    <mergeCell ref="N94:N95"/>
    <mergeCell ref="A96:A100"/>
    <mergeCell ref="B96:B100"/>
    <mergeCell ref="C96:C100"/>
    <mergeCell ref="G96:G100"/>
    <mergeCell ref="H97:H100"/>
    <mergeCell ref="I97:I100"/>
    <mergeCell ref="O108:O109"/>
    <mergeCell ref="L99:L100"/>
    <mergeCell ref="M99:M100"/>
    <mergeCell ref="N99:N100"/>
    <mergeCell ref="O99:O100"/>
    <mergeCell ref="V96:V100"/>
    <mergeCell ref="R96:R100"/>
    <mergeCell ref="O97:O98"/>
    <mergeCell ref="L97:L98"/>
    <mergeCell ref="M97:M98"/>
    <mergeCell ref="N97:N98"/>
    <mergeCell ref="Q106:Q107"/>
    <mergeCell ref="P99:P100"/>
    <mergeCell ref="Q99:Q100"/>
    <mergeCell ref="S96:S100"/>
    <mergeCell ref="T96:T100"/>
    <mergeCell ref="P102:P103"/>
    <mergeCell ref="Q102:Q103"/>
    <mergeCell ref="O104:O105"/>
    <mergeCell ref="P104:P105"/>
    <mergeCell ref="U96:U100"/>
    <mergeCell ref="P97:P98"/>
    <mergeCell ref="Q97:Q98"/>
    <mergeCell ref="I123:I124"/>
    <mergeCell ref="S122:S124"/>
    <mergeCell ref="T122:T124"/>
    <mergeCell ref="S117:S121"/>
    <mergeCell ref="T117:T121"/>
    <mergeCell ref="U117:U121"/>
    <mergeCell ref="L120:L121"/>
    <mergeCell ref="S125:S127"/>
    <mergeCell ref="V155:V157"/>
    <mergeCell ref="U155:U157"/>
    <mergeCell ref="T155:T157"/>
    <mergeCell ref="S155:S157"/>
    <mergeCell ref="F155:F157"/>
    <mergeCell ref="I156:I157"/>
    <mergeCell ref="H156:H157"/>
    <mergeCell ref="G128:G132"/>
    <mergeCell ref="L131:L132"/>
    <mergeCell ref="E155:E157"/>
    <mergeCell ref="D155:D157"/>
    <mergeCell ref="C155:C157"/>
    <mergeCell ref="B155:B157"/>
    <mergeCell ref="A155:A157"/>
    <mergeCell ref="A117:A121"/>
    <mergeCell ref="B117:B121"/>
    <mergeCell ref="A122:A124"/>
    <mergeCell ref="B122:B124"/>
    <mergeCell ref="D122:D124"/>
    <mergeCell ref="V117:V121"/>
    <mergeCell ref="H118:H121"/>
    <mergeCell ref="I118:I121"/>
    <mergeCell ref="K118:K121"/>
    <mergeCell ref="L118:L119"/>
    <mergeCell ref="M118:M119"/>
    <mergeCell ref="N118:N119"/>
    <mergeCell ref="O118:O119"/>
    <mergeCell ref="P118:P119"/>
    <mergeCell ref="Q118:Q119"/>
    <mergeCell ref="E122:E124"/>
    <mergeCell ref="F122:F124"/>
    <mergeCell ref="F11:F15"/>
    <mergeCell ref="E11:E15"/>
    <mergeCell ref="D11:D15"/>
    <mergeCell ref="F16:F20"/>
    <mergeCell ref="E16:E20"/>
    <mergeCell ref="D16:D20"/>
    <mergeCell ref="F26:F30"/>
    <mergeCell ref="E26:E30"/>
    <mergeCell ref="D26:D30"/>
    <mergeCell ref="F31:F35"/>
    <mergeCell ref="E31:E35"/>
    <mergeCell ref="D31:D35"/>
    <mergeCell ref="D46:D50"/>
    <mergeCell ref="F36:F40"/>
    <mergeCell ref="D36:D40"/>
    <mergeCell ref="F41:F45"/>
    <mergeCell ref="D41:D45"/>
    <mergeCell ref="E36:E40"/>
    <mergeCell ref="E41:E45"/>
    <mergeCell ref="F46:F50"/>
    <mergeCell ref="E46:E50"/>
    <mergeCell ref="F56:F60"/>
    <mergeCell ref="E56:E60"/>
    <mergeCell ref="D56:D60"/>
    <mergeCell ref="F51:F55"/>
    <mergeCell ref="E51:E55"/>
    <mergeCell ref="D51:D55"/>
    <mergeCell ref="E91:E95"/>
    <mergeCell ref="F91:F95"/>
    <mergeCell ref="F81:F85"/>
    <mergeCell ref="E81:E85"/>
    <mergeCell ref="F61:F65"/>
    <mergeCell ref="E61:E65"/>
    <mergeCell ref="G122:G124"/>
    <mergeCell ref="H123:H124"/>
    <mergeCell ref="F117:F121"/>
    <mergeCell ref="E117:E121"/>
    <mergeCell ref="D117:D121"/>
    <mergeCell ref="F96:F100"/>
    <mergeCell ref="E96:E100"/>
    <mergeCell ref="D96:D100"/>
    <mergeCell ref="F101:F109"/>
    <mergeCell ref="E101:E109"/>
    <mergeCell ref="U122:U124"/>
    <mergeCell ref="N120:N121"/>
    <mergeCell ref="O120:O121"/>
    <mergeCell ref="P120:P121"/>
    <mergeCell ref="Q120:Q121"/>
    <mergeCell ref="R117:R121"/>
    <mergeCell ref="V125:V127"/>
    <mergeCell ref="H126:H127"/>
    <mergeCell ref="I126:I127"/>
    <mergeCell ref="R128:R130"/>
    <mergeCell ref="A128:A132"/>
    <mergeCell ref="B128:B132"/>
    <mergeCell ref="D128:D132"/>
    <mergeCell ref="E128:E132"/>
    <mergeCell ref="F128:F132"/>
    <mergeCell ref="U128:U132"/>
    <mergeCell ref="M131:M132"/>
    <mergeCell ref="N131:N132"/>
    <mergeCell ref="T125:T127"/>
    <mergeCell ref="U125:U127"/>
    <mergeCell ref="V128:V132"/>
    <mergeCell ref="H129:H132"/>
    <mergeCell ref="I129:I132"/>
    <mergeCell ref="L129:L130"/>
    <mergeCell ref="M129:M130"/>
    <mergeCell ref="N129:N130"/>
    <mergeCell ref="R131:R132"/>
    <mergeCell ref="S131:S132"/>
    <mergeCell ref="S128:S130"/>
    <mergeCell ref="T128:T132"/>
    <mergeCell ref="A133:A135"/>
    <mergeCell ref="B133:B135"/>
    <mergeCell ref="D133:D135"/>
    <mergeCell ref="E133:E135"/>
    <mergeCell ref="F133:F135"/>
    <mergeCell ref="G133:G135"/>
    <mergeCell ref="R133:R135"/>
    <mergeCell ref="S133:S135"/>
    <mergeCell ref="T133:T135"/>
    <mergeCell ref="U133:U135"/>
    <mergeCell ref="G136:G140"/>
    <mergeCell ref="L139:L140"/>
    <mergeCell ref="M137:M138"/>
    <mergeCell ref="N137:N138"/>
    <mergeCell ref="R139:R140"/>
    <mergeCell ref="S139:S140"/>
    <mergeCell ref="V133:V135"/>
    <mergeCell ref="H134:H135"/>
    <mergeCell ref="I134:I135"/>
    <mergeCell ref="T136:T140"/>
    <mergeCell ref="U136:U140"/>
    <mergeCell ref="A136:A140"/>
    <mergeCell ref="B136:B140"/>
    <mergeCell ref="D136:D140"/>
    <mergeCell ref="E136:E140"/>
    <mergeCell ref="F136:F140"/>
    <mergeCell ref="R136:R138"/>
    <mergeCell ref="S136:S138"/>
    <mergeCell ref="M139:M140"/>
    <mergeCell ref="N139:N140"/>
    <mergeCell ref="H142:H145"/>
    <mergeCell ref="I142:I145"/>
    <mergeCell ref="L142:L143"/>
    <mergeCell ref="V136:V140"/>
    <mergeCell ref="H137:H140"/>
    <mergeCell ref="I137:I140"/>
    <mergeCell ref="L137:L138"/>
    <mergeCell ref="V141:V145"/>
    <mergeCell ref="M142:M143"/>
    <mergeCell ref="N142:N143"/>
    <mergeCell ref="L144:L145"/>
    <mergeCell ref="S141:S143"/>
    <mergeCell ref="T141:T145"/>
    <mergeCell ref="A141:A145"/>
    <mergeCell ref="B141:B145"/>
    <mergeCell ref="D141:D145"/>
    <mergeCell ref="E141:E145"/>
    <mergeCell ref="F141:F145"/>
    <mergeCell ref="G141:G145"/>
    <mergeCell ref="U141:U145"/>
    <mergeCell ref="U163:U165"/>
    <mergeCell ref="V163:V165"/>
    <mergeCell ref="U146:U148"/>
    <mergeCell ref="S161:S162"/>
    <mergeCell ref="S153:S154"/>
    <mergeCell ref="V150:V154"/>
    <mergeCell ref="V146:V148"/>
    <mergeCell ref="T146:T148"/>
    <mergeCell ref="S146:S148"/>
    <mergeCell ref="S163:S165"/>
    <mergeCell ref="T163:T165"/>
    <mergeCell ref="A146:A148"/>
    <mergeCell ref="H147:H148"/>
    <mergeCell ref="B146:B148"/>
    <mergeCell ref="D146:D148"/>
    <mergeCell ref="F150:F154"/>
    <mergeCell ref="E146:E148"/>
    <mergeCell ref="F146:F148"/>
    <mergeCell ref="G146:G148"/>
    <mergeCell ref="D163:D165"/>
    <mergeCell ref="F166:F168"/>
    <mergeCell ref="D166:D168"/>
    <mergeCell ref="H164:H165"/>
    <mergeCell ref="I164:I165"/>
    <mergeCell ref="K164:K165"/>
    <mergeCell ref="E166:E168"/>
    <mergeCell ref="S166:S168"/>
    <mergeCell ref="T166:T168"/>
    <mergeCell ref="V169:V171"/>
    <mergeCell ref="G166:G168"/>
    <mergeCell ref="A163:A165"/>
    <mergeCell ref="B163:B165"/>
    <mergeCell ref="C163:C165"/>
    <mergeCell ref="G163:G165"/>
    <mergeCell ref="F163:F165"/>
    <mergeCell ref="E163:E165"/>
    <mergeCell ref="A169:A171"/>
    <mergeCell ref="B169:B171"/>
    <mergeCell ref="G169:G171"/>
    <mergeCell ref="V166:V168"/>
    <mergeCell ref="H167:H168"/>
    <mergeCell ref="I167:I168"/>
    <mergeCell ref="K167:K168"/>
    <mergeCell ref="T169:T171"/>
    <mergeCell ref="U169:U171"/>
    <mergeCell ref="U166:U168"/>
    <mergeCell ref="G172:G174"/>
    <mergeCell ref="H173:H174"/>
    <mergeCell ref="I173:I174"/>
    <mergeCell ref="H170:H171"/>
    <mergeCell ref="I170:I171"/>
    <mergeCell ref="S169:S171"/>
    <mergeCell ref="K173:K174"/>
    <mergeCell ref="R172:R174"/>
    <mergeCell ref="R169:R171"/>
    <mergeCell ref="T175:T179"/>
    <mergeCell ref="U175:U179"/>
    <mergeCell ref="V175:V179"/>
    <mergeCell ref="S178:S179"/>
    <mergeCell ref="A172:A174"/>
    <mergeCell ref="B172:B174"/>
    <mergeCell ref="S172:S174"/>
    <mergeCell ref="T172:T174"/>
    <mergeCell ref="U172:U174"/>
    <mergeCell ref="V172:V174"/>
    <mergeCell ref="A175:A179"/>
    <mergeCell ref="B175:B179"/>
    <mergeCell ref="C175:C179"/>
    <mergeCell ref="S175:S177"/>
    <mergeCell ref="L178:L179"/>
    <mergeCell ref="L176:L177"/>
    <mergeCell ref="N176:N177"/>
    <mergeCell ref="K176:K179"/>
    <mergeCell ref="R175:R179"/>
    <mergeCell ref="M178:M179"/>
    <mergeCell ref="A180:A182"/>
    <mergeCell ref="B180:B182"/>
    <mergeCell ref="C180:C182"/>
    <mergeCell ref="G175:G179"/>
    <mergeCell ref="H176:H179"/>
    <mergeCell ref="I176:I179"/>
    <mergeCell ref="F175:F179"/>
    <mergeCell ref="F180:F182"/>
    <mergeCell ref="D175:D179"/>
    <mergeCell ref="E175:E179"/>
    <mergeCell ref="T180:T182"/>
    <mergeCell ref="U180:U182"/>
    <mergeCell ref="V180:V182"/>
    <mergeCell ref="G180:G182"/>
    <mergeCell ref="H181:H182"/>
    <mergeCell ref="I181:I182"/>
    <mergeCell ref="S180:S182"/>
    <mergeCell ref="K181:K182"/>
    <mergeCell ref="E180:E182"/>
    <mergeCell ref="D180:D182"/>
    <mergeCell ref="F169:F171"/>
    <mergeCell ref="E169:E171"/>
    <mergeCell ref="D169:D171"/>
    <mergeCell ref="F172:F174"/>
    <mergeCell ref="E172:E174"/>
    <mergeCell ref="D172:D174"/>
    <mergeCell ref="T101:T109"/>
    <mergeCell ref="E150:E154"/>
    <mergeCell ref="D150:D154"/>
    <mergeCell ref="F158:F162"/>
    <mergeCell ref="E158:E162"/>
    <mergeCell ref="D158:D162"/>
    <mergeCell ref="M144:M145"/>
    <mergeCell ref="N144:N145"/>
    <mergeCell ref="S144:S145"/>
    <mergeCell ref="I147:I148"/>
    <mergeCell ref="V101:V109"/>
    <mergeCell ref="S101:S105"/>
    <mergeCell ref="R101:R109"/>
    <mergeCell ref="G101:G109"/>
    <mergeCell ref="N102:N105"/>
    <mergeCell ref="N106:N109"/>
    <mergeCell ref="O102:O103"/>
    <mergeCell ref="K102:K109"/>
    <mergeCell ref="I102:I109"/>
    <mergeCell ref="Q104:Q105"/>
    <mergeCell ref="H102:H109"/>
    <mergeCell ref="M102:M105"/>
    <mergeCell ref="M106:M109"/>
    <mergeCell ref="L102:L105"/>
    <mergeCell ref="L106:L109"/>
    <mergeCell ref="U101:U109"/>
    <mergeCell ref="Q108:Q109"/>
    <mergeCell ref="O106:O107"/>
    <mergeCell ref="P108:P109"/>
    <mergeCell ref="P106:P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7"/>
  <sheetViews>
    <sheetView showZeros="0" tabSelected="1" zoomScale="80" zoomScaleNormal="80" zoomScalePageLayoutView="0" workbookViewId="0" topLeftCell="BX1">
      <selection activeCell="CG9" sqref="CG9"/>
    </sheetView>
  </sheetViews>
  <sheetFormatPr defaultColWidth="11.421875" defaultRowHeight="44.25" customHeight="1"/>
  <cols>
    <col min="1" max="1" width="21.421875" style="66" customWidth="1"/>
    <col min="2" max="2" width="22.00390625" style="66" customWidth="1"/>
    <col min="3" max="3" width="12.7109375" style="66" customWidth="1"/>
    <col min="4" max="4" width="21.28125" style="66" customWidth="1"/>
    <col min="5" max="6" width="18.7109375" style="66" customWidth="1"/>
    <col min="7" max="7" width="13.7109375" style="66" customWidth="1"/>
    <col min="8" max="8" width="21.140625" style="66" customWidth="1"/>
    <col min="9" max="9" width="17.28125" style="69" customWidth="1"/>
    <col min="10" max="10" width="18.7109375" style="69" customWidth="1"/>
    <col min="11" max="11" width="13.421875" style="69" customWidth="1"/>
    <col min="12" max="12" width="16.140625" style="69" customWidth="1"/>
    <col min="13" max="14" width="18.7109375" style="69" customWidth="1"/>
    <col min="15" max="15" width="16.140625" style="69" customWidth="1"/>
    <col min="16" max="16" width="18.7109375" style="69" customWidth="1"/>
    <col min="17" max="17" width="18.28125" style="69" customWidth="1"/>
    <col min="18" max="18" width="18.7109375" style="69" customWidth="1"/>
    <col min="19" max="19" width="12.28125" style="69" customWidth="1"/>
    <col min="20" max="22" width="18.7109375" style="69" customWidth="1"/>
    <col min="23" max="23" width="12.8515625" style="69" customWidth="1"/>
    <col min="24" max="26" width="18.7109375" style="69" customWidth="1"/>
    <col min="27" max="27" width="15.00390625" style="69" customWidth="1"/>
    <col min="28" max="28" width="18.7109375" style="69" customWidth="1"/>
    <col min="29" max="29" width="20.421875" style="69" customWidth="1"/>
    <col min="30" max="30" width="18.7109375" style="69" customWidth="1"/>
    <col min="31" max="31" width="12.421875" style="69" customWidth="1"/>
    <col min="32" max="32" width="21.28125" style="69" customWidth="1"/>
    <col min="33" max="34" width="18.7109375" style="69" customWidth="1"/>
    <col min="35" max="35" width="14.57421875" style="69" customWidth="1"/>
    <col min="36" max="38" width="18.7109375" style="69" customWidth="1"/>
    <col min="39" max="39" width="14.57421875" style="69" customWidth="1"/>
    <col min="40" max="40" width="18.7109375" style="69" customWidth="1"/>
    <col min="41" max="41" width="19.7109375" style="69" customWidth="1"/>
    <col min="42" max="42" width="18.7109375" style="69" customWidth="1"/>
    <col min="43" max="43" width="12.57421875" style="69" customWidth="1"/>
    <col min="44" max="44" width="19.8515625" style="69" customWidth="1"/>
    <col min="45" max="46" width="18.7109375" style="69" customWidth="1"/>
    <col min="47" max="47" width="14.57421875" style="69" customWidth="1"/>
    <col min="48" max="48" width="18.7109375" style="69" customWidth="1"/>
    <col min="49" max="49" width="20.8515625" style="69" customWidth="1"/>
    <col min="50" max="50" width="22.7109375" style="69" customWidth="1"/>
    <col min="51" max="51" width="12.8515625" style="69" customWidth="1"/>
    <col min="52" max="52" width="21.57421875" style="69" customWidth="1"/>
    <col min="53" max="53" width="15.421875" style="69" customWidth="1"/>
    <col min="54" max="54" width="20.57421875" style="69" customWidth="1"/>
    <col min="55" max="55" width="12.00390625" style="69" customWidth="1"/>
    <col min="56" max="56" width="20.8515625" style="69" customWidth="1"/>
    <col min="57" max="57" width="21.140625" style="69" customWidth="1"/>
    <col min="58" max="58" width="20.57421875" style="69" customWidth="1"/>
    <col min="59" max="59" width="11.7109375" style="69" customWidth="1"/>
    <col min="60" max="60" width="20.8515625" style="69" customWidth="1"/>
    <col min="61" max="62" width="18.7109375" style="69" customWidth="1"/>
    <col min="63" max="63" width="13.00390625" style="69" customWidth="1"/>
    <col min="64" max="64" width="19.7109375" style="69" customWidth="1"/>
    <col min="65" max="65" width="17.57421875" style="69" customWidth="1"/>
    <col min="66" max="66" width="18.7109375" style="69" customWidth="1"/>
    <col min="67" max="67" width="12.28125" style="69" customWidth="1"/>
    <col min="68" max="68" width="18.28125" style="69" customWidth="1"/>
    <col min="69" max="70" width="18.7109375" style="69" customWidth="1"/>
    <col min="71" max="71" width="14.28125" style="69" customWidth="1"/>
    <col min="72" max="72" width="18.7109375" style="69" customWidth="1"/>
    <col min="73" max="73" width="20.57421875" style="69" customWidth="1"/>
    <col min="74" max="74" width="18.7109375" style="69" customWidth="1"/>
    <col min="75" max="75" width="11.421875" style="69" customWidth="1"/>
    <col min="76" max="76" width="20.421875" style="69" customWidth="1"/>
    <col min="77" max="77" width="17.7109375" style="69" customWidth="1"/>
    <col min="78" max="78" width="21.28125" style="69" customWidth="1"/>
    <col min="79" max="79" width="13.00390625" style="69" customWidth="1"/>
    <col min="80" max="80" width="16.8515625" style="69" customWidth="1"/>
    <col min="81" max="81" width="17.7109375" style="69" customWidth="1"/>
    <col min="82" max="82" width="18.7109375" style="69" customWidth="1"/>
    <col min="83" max="83" width="12.28125" style="69" customWidth="1"/>
    <col min="84" max="84" width="16.421875" style="69" customWidth="1"/>
    <col min="85" max="85" width="54.7109375" style="69" customWidth="1"/>
    <col min="86" max="16384" width="11.421875" style="69" customWidth="1"/>
  </cols>
  <sheetData>
    <row r="1" spans="1:85" s="52" customFormat="1" ht="44.25" customHeight="1">
      <c r="A1" s="225" t="s">
        <v>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2" t="s">
        <v>0</v>
      </c>
    </row>
    <row r="2" spans="1:85" s="53" customFormat="1" ht="44.25" customHeight="1" thickBot="1">
      <c r="A2" s="227" t="s">
        <v>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3"/>
    </row>
    <row r="3" spans="1:85" s="54" customFormat="1" ht="44.25" customHeight="1">
      <c r="A3" s="219" t="s">
        <v>54</v>
      </c>
      <c r="B3" s="220"/>
      <c r="C3" s="220"/>
      <c r="D3" s="221"/>
      <c r="E3" s="219" t="s">
        <v>9</v>
      </c>
      <c r="F3" s="220"/>
      <c r="G3" s="220"/>
      <c r="H3" s="221"/>
      <c r="I3" s="219" t="s">
        <v>8</v>
      </c>
      <c r="J3" s="220"/>
      <c r="K3" s="220"/>
      <c r="L3" s="221"/>
      <c r="M3" s="219" t="s">
        <v>25</v>
      </c>
      <c r="N3" s="220"/>
      <c r="O3" s="220"/>
      <c r="P3" s="221"/>
      <c r="Q3" s="219" t="s">
        <v>24</v>
      </c>
      <c r="R3" s="220"/>
      <c r="S3" s="220"/>
      <c r="T3" s="221"/>
      <c r="U3" s="219" t="s">
        <v>23</v>
      </c>
      <c r="V3" s="220"/>
      <c r="W3" s="220"/>
      <c r="X3" s="221"/>
      <c r="Y3" s="219" t="s">
        <v>22</v>
      </c>
      <c r="Z3" s="220"/>
      <c r="AA3" s="220"/>
      <c r="AB3" s="221"/>
      <c r="AC3" s="219" t="s">
        <v>21</v>
      </c>
      <c r="AD3" s="220"/>
      <c r="AE3" s="220"/>
      <c r="AF3" s="221"/>
      <c r="AG3" s="219" t="s">
        <v>20</v>
      </c>
      <c r="AH3" s="220"/>
      <c r="AI3" s="220"/>
      <c r="AJ3" s="221"/>
      <c r="AK3" s="219" t="s">
        <v>19</v>
      </c>
      <c r="AL3" s="220"/>
      <c r="AM3" s="220"/>
      <c r="AN3" s="221"/>
      <c r="AO3" s="219" t="s">
        <v>18</v>
      </c>
      <c r="AP3" s="220"/>
      <c r="AQ3" s="220"/>
      <c r="AR3" s="221"/>
      <c r="AS3" s="219" t="s">
        <v>17</v>
      </c>
      <c r="AT3" s="220"/>
      <c r="AU3" s="220"/>
      <c r="AV3" s="221"/>
      <c r="AW3" s="219" t="s">
        <v>16</v>
      </c>
      <c r="AX3" s="220"/>
      <c r="AY3" s="220"/>
      <c r="AZ3" s="221"/>
      <c r="BA3" s="219" t="s">
        <v>15</v>
      </c>
      <c r="BB3" s="220"/>
      <c r="BC3" s="220"/>
      <c r="BD3" s="221"/>
      <c r="BE3" s="219" t="s">
        <v>14</v>
      </c>
      <c r="BF3" s="220"/>
      <c r="BG3" s="220"/>
      <c r="BH3" s="221"/>
      <c r="BI3" s="219" t="s">
        <v>13</v>
      </c>
      <c r="BJ3" s="220"/>
      <c r="BK3" s="220"/>
      <c r="BL3" s="221"/>
      <c r="BM3" s="219" t="s">
        <v>12</v>
      </c>
      <c r="BN3" s="220"/>
      <c r="BO3" s="220"/>
      <c r="BP3" s="221"/>
      <c r="BQ3" s="219" t="s">
        <v>11</v>
      </c>
      <c r="BR3" s="220"/>
      <c r="BS3" s="220"/>
      <c r="BT3" s="221"/>
      <c r="BU3" s="219" t="s">
        <v>169</v>
      </c>
      <c r="BV3" s="220"/>
      <c r="BW3" s="220"/>
      <c r="BX3" s="221"/>
      <c r="BY3" s="219" t="s">
        <v>10</v>
      </c>
      <c r="BZ3" s="220"/>
      <c r="CA3" s="220"/>
      <c r="CB3" s="221"/>
      <c r="CC3" s="219" t="s">
        <v>3</v>
      </c>
      <c r="CD3" s="220"/>
      <c r="CE3" s="220"/>
      <c r="CF3" s="221"/>
      <c r="CG3" s="223"/>
    </row>
    <row r="4" spans="1:85" s="54" customFormat="1" ht="75.75" customHeight="1">
      <c r="A4" s="55" t="s">
        <v>7</v>
      </c>
      <c r="B4" s="56" t="s">
        <v>6</v>
      </c>
      <c r="C4" s="56" t="s">
        <v>5</v>
      </c>
      <c r="D4" s="57" t="s">
        <v>4</v>
      </c>
      <c r="E4" s="58" t="s">
        <v>7</v>
      </c>
      <c r="F4" s="59" t="s">
        <v>6</v>
      </c>
      <c r="G4" s="56" t="s">
        <v>5</v>
      </c>
      <c r="H4" s="57" t="s">
        <v>4</v>
      </c>
      <c r="I4" s="58" t="s">
        <v>7</v>
      </c>
      <c r="J4" s="59" t="s">
        <v>6</v>
      </c>
      <c r="K4" s="56" t="s">
        <v>5</v>
      </c>
      <c r="L4" s="57" t="s">
        <v>4</v>
      </c>
      <c r="M4" s="58" t="s">
        <v>7</v>
      </c>
      <c r="N4" s="59" t="s">
        <v>6</v>
      </c>
      <c r="O4" s="56" t="s">
        <v>5</v>
      </c>
      <c r="P4" s="57" t="s">
        <v>4</v>
      </c>
      <c r="Q4" s="58" t="s">
        <v>7</v>
      </c>
      <c r="R4" s="59" t="s">
        <v>6</v>
      </c>
      <c r="S4" s="56" t="s">
        <v>5</v>
      </c>
      <c r="T4" s="57" t="s">
        <v>4</v>
      </c>
      <c r="U4" s="58" t="s">
        <v>7</v>
      </c>
      <c r="V4" s="59" t="s">
        <v>6</v>
      </c>
      <c r="W4" s="56" t="s">
        <v>5</v>
      </c>
      <c r="X4" s="57" t="s">
        <v>4</v>
      </c>
      <c r="Y4" s="58" t="s">
        <v>7</v>
      </c>
      <c r="Z4" s="59" t="s">
        <v>6</v>
      </c>
      <c r="AA4" s="56" t="s">
        <v>5</v>
      </c>
      <c r="AB4" s="60" t="s">
        <v>4</v>
      </c>
      <c r="AC4" s="55" t="s">
        <v>7</v>
      </c>
      <c r="AD4" s="56" t="s">
        <v>6</v>
      </c>
      <c r="AE4" s="56" t="s">
        <v>5</v>
      </c>
      <c r="AF4" s="60" t="s">
        <v>4</v>
      </c>
      <c r="AG4" s="55" t="s">
        <v>7</v>
      </c>
      <c r="AH4" s="56" t="s">
        <v>6</v>
      </c>
      <c r="AI4" s="56" t="s">
        <v>5</v>
      </c>
      <c r="AJ4" s="60" t="s">
        <v>4</v>
      </c>
      <c r="AK4" s="55" t="s">
        <v>7</v>
      </c>
      <c r="AL4" s="56" t="s">
        <v>6</v>
      </c>
      <c r="AM4" s="56" t="s">
        <v>5</v>
      </c>
      <c r="AN4" s="60" t="s">
        <v>4</v>
      </c>
      <c r="AO4" s="55" t="s">
        <v>7</v>
      </c>
      <c r="AP4" s="56" t="s">
        <v>6</v>
      </c>
      <c r="AQ4" s="56" t="s">
        <v>5</v>
      </c>
      <c r="AR4" s="60" t="s">
        <v>4</v>
      </c>
      <c r="AS4" s="55" t="s">
        <v>7</v>
      </c>
      <c r="AT4" s="56" t="s">
        <v>6</v>
      </c>
      <c r="AU4" s="56" t="s">
        <v>5</v>
      </c>
      <c r="AV4" s="60" t="s">
        <v>4</v>
      </c>
      <c r="AW4" s="55" t="s">
        <v>7</v>
      </c>
      <c r="AX4" s="56" t="s">
        <v>6</v>
      </c>
      <c r="AY4" s="56" t="s">
        <v>5</v>
      </c>
      <c r="AZ4" s="60" t="s">
        <v>4</v>
      </c>
      <c r="BA4" s="55" t="s">
        <v>7</v>
      </c>
      <c r="BB4" s="56" t="s">
        <v>6</v>
      </c>
      <c r="BC4" s="56" t="s">
        <v>5</v>
      </c>
      <c r="BD4" s="60" t="s">
        <v>4</v>
      </c>
      <c r="BE4" s="55" t="s">
        <v>7</v>
      </c>
      <c r="BF4" s="56" t="s">
        <v>6</v>
      </c>
      <c r="BG4" s="56" t="s">
        <v>5</v>
      </c>
      <c r="BH4" s="60" t="s">
        <v>4</v>
      </c>
      <c r="BI4" s="55" t="s">
        <v>7</v>
      </c>
      <c r="BJ4" s="56" t="s">
        <v>6</v>
      </c>
      <c r="BK4" s="56" t="s">
        <v>5</v>
      </c>
      <c r="BL4" s="60" t="s">
        <v>4</v>
      </c>
      <c r="BM4" s="55" t="s">
        <v>7</v>
      </c>
      <c r="BN4" s="56" t="s">
        <v>6</v>
      </c>
      <c r="BO4" s="56" t="s">
        <v>5</v>
      </c>
      <c r="BP4" s="60" t="s">
        <v>4</v>
      </c>
      <c r="BQ4" s="55" t="s">
        <v>7</v>
      </c>
      <c r="BR4" s="56" t="s">
        <v>6</v>
      </c>
      <c r="BS4" s="56" t="s">
        <v>5</v>
      </c>
      <c r="BT4" s="60" t="s">
        <v>4</v>
      </c>
      <c r="BU4" s="55" t="s">
        <v>7</v>
      </c>
      <c r="BV4" s="56" t="s">
        <v>6</v>
      </c>
      <c r="BW4" s="56" t="s">
        <v>5</v>
      </c>
      <c r="BX4" s="60" t="s">
        <v>4</v>
      </c>
      <c r="BY4" s="55" t="s">
        <v>7</v>
      </c>
      <c r="BZ4" s="56" t="s">
        <v>6</v>
      </c>
      <c r="CA4" s="56" t="s">
        <v>5</v>
      </c>
      <c r="CB4" s="60" t="s">
        <v>4</v>
      </c>
      <c r="CC4" s="55" t="s">
        <v>7</v>
      </c>
      <c r="CD4" s="56" t="s">
        <v>6</v>
      </c>
      <c r="CE4" s="56" t="s">
        <v>5</v>
      </c>
      <c r="CF4" s="60" t="s">
        <v>4</v>
      </c>
      <c r="CG4" s="224"/>
    </row>
    <row r="5" spans="1:85" s="62" customFormat="1" ht="34.5" customHeight="1">
      <c r="A5" s="76">
        <f>D5-B5</f>
        <v>1200000</v>
      </c>
      <c r="B5" s="77">
        <f>F5+J5+N5+R5+V5+Z5+AD5+AH5+AL5+AP5+AT5+AX5+BB5+BF5+BJ5+BN5+BR5+BV5+BZ5+CD5</f>
        <v>26406284</v>
      </c>
      <c r="C5" s="78">
        <f aca="true" t="shared" si="0" ref="C5:C13">D5/$D$16</f>
        <v>0.32942052535338956</v>
      </c>
      <c r="D5" s="79">
        <f>H5+L5+P5+T5+X5+AB5+AJ5+AN5+AR5+AV5+AZ5+BD5+BH5+BL5+BP5+BT5+BX5+CB5+CF5+AF5</f>
        <v>27606284</v>
      </c>
      <c r="E5" s="76">
        <f>H5-F5</f>
        <v>0</v>
      </c>
      <c r="F5" s="77"/>
      <c r="G5" s="78" t="e">
        <f aca="true" t="shared" si="1" ref="G5:G13">H5/$H$16</f>
        <v>#DIV/0!</v>
      </c>
      <c r="H5" s="79">
        <v>0</v>
      </c>
      <c r="I5" s="76">
        <f>L5-J5</f>
        <v>200000</v>
      </c>
      <c r="J5" s="77"/>
      <c r="K5" s="78">
        <f aca="true" t="shared" si="2" ref="K5:K13">L5/$L$16</f>
        <v>1</v>
      </c>
      <c r="L5" s="79">
        <v>200000</v>
      </c>
      <c r="M5" s="76">
        <f>P5-N5</f>
        <v>0</v>
      </c>
      <c r="N5" s="77"/>
      <c r="O5" s="78" t="e">
        <f aca="true" t="shared" si="3" ref="O5:O13">P5/$P$16</f>
        <v>#DIV/0!</v>
      </c>
      <c r="P5" s="79">
        <v>0</v>
      </c>
      <c r="Q5" s="76">
        <v>0</v>
      </c>
      <c r="R5" s="77"/>
      <c r="S5" s="78" t="e">
        <f aca="true" t="shared" si="4" ref="S5:S13">T5/$T$16</f>
        <v>#DIV/0!</v>
      </c>
      <c r="T5" s="79">
        <v>0</v>
      </c>
      <c r="U5" s="76">
        <f>X5-V5</f>
        <v>0</v>
      </c>
      <c r="V5" s="77"/>
      <c r="W5" s="78" t="e">
        <f aca="true" t="shared" si="5" ref="W5:W13">X5/$X$16</f>
        <v>#DIV/0!</v>
      </c>
      <c r="X5" s="79"/>
      <c r="Y5" s="76">
        <f>AB5-Z5</f>
        <v>0</v>
      </c>
      <c r="Z5" s="77">
        <v>0</v>
      </c>
      <c r="AA5" s="78" t="e">
        <f aca="true" t="shared" si="6" ref="AA5:AA13">AB5/$AB$16</f>
        <v>#DIV/0!</v>
      </c>
      <c r="AB5" s="79">
        <v>0</v>
      </c>
      <c r="AC5" s="76">
        <f>AF5-AD5</f>
        <v>500000</v>
      </c>
      <c r="AD5" s="77"/>
      <c r="AE5" s="78">
        <f aca="true" t="shared" si="7" ref="AE5:AE13">AF5/$AF$16</f>
        <v>0.024390243902439025</v>
      </c>
      <c r="AF5" s="79">
        <v>500000</v>
      </c>
      <c r="AG5" s="76">
        <f>AJ5-AH5</f>
        <v>0</v>
      </c>
      <c r="AH5" s="77">
        <v>20000</v>
      </c>
      <c r="AI5" s="78">
        <f aca="true" t="shared" si="8" ref="AI5:AI13">AJ5/$AJ$16</f>
        <v>0.09090909090909091</v>
      </c>
      <c r="AJ5" s="79">
        <v>20000</v>
      </c>
      <c r="AK5" s="76">
        <f>AN5-AL5</f>
        <v>0</v>
      </c>
      <c r="AL5" s="77"/>
      <c r="AM5" s="78" t="e">
        <f aca="true" t="shared" si="9" ref="AM5:AM13">AN5/$AN$16</f>
        <v>#DIV/0!</v>
      </c>
      <c r="AN5" s="79"/>
      <c r="AO5" s="76">
        <f>AR5-AP5</f>
        <v>0</v>
      </c>
      <c r="AP5" s="77"/>
      <c r="AQ5" s="78" t="e">
        <f aca="true" t="shared" si="10" ref="AQ5:AQ13">AR5/$AR$16</f>
        <v>#DIV/0!</v>
      </c>
      <c r="AR5" s="79">
        <v>0</v>
      </c>
      <c r="AS5" s="76">
        <f>AV5-AT5</f>
        <v>0</v>
      </c>
      <c r="AT5" s="77"/>
      <c r="AU5" s="78" t="e">
        <f aca="true" t="shared" si="11" ref="AU5:AU13">AV5/$AV$16</f>
        <v>#DIV/0!</v>
      </c>
      <c r="AV5" s="79">
        <v>0</v>
      </c>
      <c r="AW5" s="76">
        <f>AZ5-AX5</f>
        <v>0</v>
      </c>
      <c r="AX5" s="77">
        <v>19082900</v>
      </c>
      <c r="AY5" s="78">
        <f aca="true" t="shared" si="12" ref="AY5:AY13">AZ5/$AZ$16</f>
        <v>0.7441787005369908</v>
      </c>
      <c r="AZ5" s="79">
        <v>19082900</v>
      </c>
      <c r="BA5" s="76">
        <f>BD5-BB5</f>
        <v>0</v>
      </c>
      <c r="BB5" s="77">
        <v>6640384</v>
      </c>
      <c r="BC5" s="78">
        <f aca="true" t="shared" si="13" ref="BC5:BC13">BD5/$BD$16</f>
        <v>0.6421796327873317</v>
      </c>
      <c r="BD5" s="79">
        <v>6640384</v>
      </c>
      <c r="BE5" s="76">
        <f>BH5-BF5</f>
        <v>200000</v>
      </c>
      <c r="BF5" s="77">
        <v>509000</v>
      </c>
      <c r="BG5" s="78">
        <f aca="true" t="shared" si="14" ref="BG5:BG13">BH5/$BH$16</f>
        <v>0.12096338034128393</v>
      </c>
      <c r="BH5" s="79">
        <v>709000</v>
      </c>
      <c r="BI5" s="76">
        <f>BL5-BJ5</f>
        <v>300000</v>
      </c>
      <c r="BJ5" s="77">
        <v>100000</v>
      </c>
      <c r="BK5" s="78">
        <f aca="true" t="shared" si="15" ref="BK5:BK13">BL5/$BL$16</f>
        <v>0.1297016861219196</v>
      </c>
      <c r="BL5" s="79">
        <v>400000</v>
      </c>
      <c r="BM5" s="76">
        <f>BP5-BN5</f>
        <v>0</v>
      </c>
      <c r="BN5" s="77">
        <v>54000</v>
      </c>
      <c r="BO5" s="78">
        <f aca="true" t="shared" si="16" ref="BO5:BO13">BP5/$BP$16</f>
        <v>0.07161803713527852</v>
      </c>
      <c r="BP5" s="79">
        <v>54000</v>
      </c>
      <c r="BQ5" s="76">
        <f>BT5-BR5</f>
        <v>0</v>
      </c>
      <c r="BR5" s="77"/>
      <c r="BS5" s="78" t="e">
        <f aca="true" t="shared" si="17" ref="BS5:BS13">BT5/$BT$16</f>
        <v>#DIV/0!</v>
      </c>
      <c r="BT5" s="79"/>
      <c r="BU5" s="76">
        <f>BX5-BV5</f>
        <v>0</v>
      </c>
      <c r="BV5" s="77"/>
      <c r="BW5" s="78">
        <f aca="true" t="shared" si="18" ref="BW5:BW13">BX5/$BX$16</f>
        <v>0</v>
      </c>
      <c r="BX5" s="79"/>
      <c r="BY5" s="76">
        <f>CB5-BZ5</f>
        <v>0</v>
      </c>
      <c r="BZ5" s="77"/>
      <c r="CA5" s="78">
        <f aca="true" t="shared" si="19" ref="CA5:CA13">CB5/$CB$16</f>
        <v>0</v>
      </c>
      <c r="CB5" s="79"/>
      <c r="CC5" s="76">
        <f>CF5-CD5</f>
        <v>0</v>
      </c>
      <c r="CD5" s="77"/>
      <c r="CE5" s="78">
        <f aca="true" t="shared" si="20" ref="CE5:CE13">CF5/$CF$16</f>
        <v>0</v>
      </c>
      <c r="CF5" s="79"/>
      <c r="CG5" s="61" t="s">
        <v>64</v>
      </c>
    </row>
    <row r="6" spans="1:85" s="62" customFormat="1" ht="34.5" customHeight="1">
      <c r="A6" s="76">
        <f aca="true" t="shared" si="21" ref="A6:A12">D6-B6</f>
        <v>6760000</v>
      </c>
      <c r="B6" s="77">
        <f aca="true" t="shared" si="22" ref="B6:B12">F6+J6+N6+R6+V6+Z6+AD6+AH6+AL6+AP6+AT6+AX6+BB6+BF6+BJ6+BN6+BR6+BV6+BZ6+CD6</f>
        <v>0</v>
      </c>
      <c r="C6" s="78">
        <f t="shared" si="0"/>
        <v>0.08066579157806655</v>
      </c>
      <c r="D6" s="79">
        <f aca="true" t="shared" si="23" ref="D6:D12">H6+L6+P6+T6+X6+AB6+AJ6+AN6+AR6+AV6+AZ6+BD6+BH6+BL6+BP6+BT6+BX6+CB6+CF6</f>
        <v>6760000</v>
      </c>
      <c r="E6" s="76">
        <f aca="true" t="shared" si="24" ref="E6:E12">H6-F6</f>
        <v>0</v>
      </c>
      <c r="F6" s="77"/>
      <c r="G6" s="78" t="e">
        <f t="shared" si="1"/>
        <v>#DIV/0!</v>
      </c>
      <c r="H6" s="79"/>
      <c r="I6" s="76">
        <f aca="true" t="shared" si="25" ref="I6:I11">L6-J6</f>
        <v>0</v>
      </c>
      <c r="J6" s="77"/>
      <c r="K6" s="78">
        <f t="shared" si="2"/>
        <v>0</v>
      </c>
      <c r="L6" s="79"/>
      <c r="M6" s="76">
        <f aca="true" t="shared" si="26" ref="M6:M12">P6-N6</f>
        <v>0</v>
      </c>
      <c r="N6" s="77"/>
      <c r="O6" s="78" t="e">
        <f t="shared" si="3"/>
        <v>#DIV/0!</v>
      </c>
      <c r="P6" s="79"/>
      <c r="Q6" s="76">
        <f aca="true" t="shared" si="27" ref="Q6:Q12">T6-R6</f>
        <v>0</v>
      </c>
      <c r="R6" s="77"/>
      <c r="S6" s="78" t="e">
        <f t="shared" si="4"/>
        <v>#DIV/0!</v>
      </c>
      <c r="T6" s="79"/>
      <c r="U6" s="76">
        <f aca="true" t="shared" si="28" ref="U6:U12">X6-V6</f>
        <v>0</v>
      </c>
      <c r="V6" s="77"/>
      <c r="W6" s="78" t="e">
        <f t="shared" si="5"/>
        <v>#DIV/0!</v>
      </c>
      <c r="X6" s="79"/>
      <c r="Y6" s="76">
        <f aca="true" t="shared" si="29" ref="Y6:Y12">AB6-Z6</f>
        <v>0</v>
      </c>
      <c r="Z6" s="77"/>
      <c r="AA6" s="78" t="e">
        <f t="shared" si="6"/>
        <v>#DIV/0!</v>
      </c>
      <c r="AB6" s="79"/>
      <c r="AC6" s="76">
        <f aca="true" t="shared" si="30" ref="AC6:AC12">AF6-AD6</f>
        <v>0</v>
      </c>
      <c r="AD6" s="77"/>
      <c r="AE6" s="78">
        <f t="shared" si="7"/>
        <v>0</v>
      </c>
      <c r="AF6" s="79"/>
      <c r="AG6" s="76">
        <f aca="true" t="shared" si="31" ref="AG6:AG12">AJ6-AH6</f>
        <v>0</v>
      </c>
      <c r="AH6" s="77"/>
      <c r="AI6" s="78">
        <f t="shared" si="8"/>
        <v>0</v>
      </c>
      <c r="AJ6" s="79"/>
      <c r="AK6" s="76">
        <f aca="true" t="shared" si="32" ref="AK6:AK12">AN6-AL6</f>
        <v>0</v>
      </c>
      <c r="AL6" s="77"/>
      <c r="AM6" s="78" t="e">
        <f t="shared" si="9"/>
        <v>#DIV/0!</v>
      </c>
      <c r="AN6" s="79"/>
      <c r="AO6" s="76">
        <f aca="true" t="shared" si="33" ref="AO6:AO12">AR6-AP6</f>
        <v>0</v>
      </c>
      <c r="AP6" s="77"/>
      <c r="AQ6" s="78" t="e">
        <f t="shared" si="10"/>
        <v>#DIV/0!</v>
      </c>
      <c r="AR6" s="79"/>
      <c r="AS6" s="76">
        <f aca="true" t="shared" si="34" ref="AS6:AS12">AV6-AT6</f>
        <v>0</v>
      </c>
      <c r="AT6" s="77"/>
      <c r="AU6" s="78" t="e">
        <f t="shared" si="11"/>
        <v>#DIV/0!</v>
      </c>
      <c r="AV6" s="79"/>
      <c r="AW6" s="76">
        <f aca="true" t="shared" si="35" ref="AW6:AW12">AZ6-AX6</f>
        <v>6560000</v>
      </c>
      <c r="AX6" s="77"/>
      <c r="AY6" s="78">
        <f t="shared" si="12"/>
        <v>0.25582129946300924</v>
      </c>
      <c r="AZ6" s="79">
        <v>6560000</v>
      </c>
      <c r="BA6" s="76">
        <f aca="true" t="shared" si="36" ref="BA6:BA12">BD6-BB6</f>
        <v>0</v>
      </c>
      <c r="BB6" s="77"/>
      <c r="BC6" s="78">
        <f t="shared" si="13"/>
        <v>0</v>
      </c>
      <c r="BD6" s="79"/>
      <c r="BE6" s="76">
        <f aca="true" t="shared" si="37" ref="BE6:BE11">BH6-BF6</f>
        <v>0</v>
      </c>
      <c r="BF6" s="77"/>
      <c r="BG6" s="78">
        <f t="shared" si="14"/>
        <v>0</v>
      </c>
      <c r="BH6" s="79"/>
      <c r="BI6" s="76">
        <f aca="true" t="shared" si="38" ref="BI6:BI11">BL6-BJ6</f>
        <v>200000</v>
      </c>
      <c r="BJ6" s="77"/>
      <c r="BK6" s="78">
        <f t="shared" si="15"/>
        <v>0.0648508430609598</v>
      </c>
      <c r="BL6" s="79">
        <v>200000</v>
      </c>
      <c r="BM6" s="76">
        <f aca="true" t="shared" si="39" ref="BM6:BM11">BP6-BN6</f>
        <v>0</v>
      </c>
      <c r="BN6" s="77"/>
      <c r="BO6" s="78">
        <f t="shared" si="16"/>
        <v>0</v>
      </c>
      <c r="BP6" s="79"/>
      <c r="BQ6" s="76">
        <f aca="true" t="shared" si="40" ref="BQ6:BQ11">BT6-BR6</f>
        <v>0</v>
      </c>
      <c r="BR6" s="77"/>
      <c r="BS6" s="78" t="e">
        <f t="shared" si="17"/>
        <v>#DIV/0!</v>
      </c>
      <c r="BT6" s="79"/>
      <c r="BU6" s="76">
        <f aca="true" t="shared" si="41" ref="BU6:BU11">BX6-BV6</f>
        <v>0</v>
      </c>
      <c r="BV6" s="77"/>
      <c r="BW6" s="78">
        <f t="shared" si="18"/>
        <v>0</v>
      </c>
      <c r="BX6" s="79"/>
      <c r="BY6" s="76">
        <f aca="true" t="shared" si="42" ref="BY6:BY11">CB6-BZ6</f>
        <v>0</v>
      </c>
      <c r="BZ6" s="77"/>
      <c r="CA6" s="78">
        <f t="shared" si="19"/>
        <v>0</v>
      </c>
      <c r="CB6" s="79"/>
      <c r="CC6" s="76">
        <f aca="true" t="shared" si="43" ref="CC6:CC12">CF6-CD6</f>
        <v>0</v>
      </c>
      <c r="CD6" s="77"/>
      <c r="CE6" s="78">
        <f t="shared" si="20"/>
        <v>0</v>
      </c>
      <c r="CF6" s="79"/>
      <c r="CG6" s="61" t="s">
        <v>2</v>
      </c>
    </row>
    <row r="7" spans="1:85" s="62" customFormat="1" ht="34.5" customHeight="1">
      <c r="A7" s="76">
        <f t="shared" si="21"/>
        <v>0</v>
      </c>
      <c r="B7" s="77">
        <f t="shared" si="22"/>
        <v>2796028</v>
      </c>
      <c r="C7" s="78">
        <f t="shared" si="0"/>
        <v>0.03336446921515359</v>
      </c>
      <c r="D7" s="79">
        <f>H7+L7+P7+T7+X7+AB7+AF7+AJ7+AN7+AR7+AV7+AZ7+BD7+BH7+BL7+BP7+BT7+BX7+CB7</f>
        <v>2796028</v>
      </c>
      <c r="E7" s="76">
        <f t="shared" si="24"/>
        <v>0</v>
      </c>
      <c r="F7" s="77"/>
      <c r="G7" s="78" t="e">
        <f t="shared" si="1"/>
        <v>#DIV/0!</v>
      </c>
      <c r="H7" s="79"/>
      <c r="I7" s="76">
        <f t="shared" si="25"/>
        <v>0</v>
      </c>
      <c r="J7" s="77"/>
      <c r="K7" s="78">
        <f t="shared" si="2"/>
        <v>0</v>
      </c>
      <c r="L7" s="79"/>
      <c r="M7" s="76">
        <f t="shared" si="26"/>
        <v>0</v>
      </c>
      <c r="N7" s="77"/>
      <c r="O7" s="78" t="e">
        <f t="shared" si="3"/>
        <v>#DIV/0!</v>
      </c>
      <c r="P7" s="79"/>
      <c r="Q7" s="76">
        <f t="shared" si="27"/>
        <v>0</v>
      </c>
      <c r="R7" s="77"/>
      <c r="S7" s="78" t="e">
        <f t="shared" si="4"/>
        <v>#DIV/0!</v>
      </c>
      <c r="T7" s="79"/>
      <c r="U7" s="76">
        <f t="shared" si="28"/>
        <v>0</v>
      </c>
      <c r="V7" s="77"/>
      <c r="W7" s="78" t="e">
        <f t="shared" si="5"/>
        <v>#DIV/0!</v>
      </c>
      <c r="X7" s="79"/>
      <c r="Y7" s="76">
        <f t="shared" si="29"/>
        <v>0</v>
      </c>
      <c r="Z7" s="77"/>
      <c r="AA7" s="78" t="e">
        <f t="shared" si="6"/>
        <v>#DIV/0!</v>
      </c>
      <c r="AB7" s="79"/>
      <c r="AC7" s="76">
        <f t="shared" si="30"/>
        <v>0</v>
      </c>
      <c r="AD7" s="77"/>
      <c r="AE7" s="78">
        <f t="shared" si="7"/>
        <v>0</v>
      </c>
      <c r="AF7" s="79"/>
      <c r="AG7" s="76">
        <f t="shared" si="31"/>
        <v>0</v>
      </c>
      <c r="AH7" s="77"/>
      <c r="AI7" s="78">
        <f t="shared" si="8"/>
        <v>0</v>
      </c>
      <c r="AJ7" s="79"/>
      <c r="AK7" s="76">
        <f t="shared" si="32"/>
        <v>0</v>
      </c>
      <c r="AL7" s="77"/>
      <c r="AM7" s="78" t="e">
        <f t="shared" si="9"/>
        <v>#DIV/0!</v>
      </c>
      <c r="AN7" s="79"/>
      <c r="AO7" s="76">
        <f t="shared" si="33"/>
        <v>0</v>
      </c>
      <c r="AP7" s="77"/>
      <c r="AQ7" s="78" t="e">
        <f t="shared" si="10"/>
        <v>#DIV/0!</v>
      </c>
      <c r="AR7" s="79"/>
      <c r="AS7" s="76">
        <f t="shared" si="34"/>
        <v>0</v>
      </c>
      <c r="AT7" s="77"/>
      <c r="AU7" s="78" t="e">
        <f t="shared" si="11"/>
        <v>#DIV/0!</v>
      </c>
      <c r="AV7" s="79"/>
      <c r="AW7" s="76">
        <f t="shared" si="35"/>
        <v>0</v>
      </c>
      <c r="AX7" s="77"/>
      <c r="AY7" s="78">
        <f t="shared" si="12"/>
        <v>0</v>
      </c>
      <c r="AZ7" s="79"/>
      <c r="BA7" s="76">
        <f t="shared" si="36"/>
        <v>0</v>
      </c>
      <c r="BB7" s="77"/>
      <c r="BC7" s="78">
        <f t="shared" si="13"/>
        <v>0</v>
      </c>
      <c r="BD7" s="79"/>
      <c r="BE7" s="76">
        <f t="shared" si="37"/>
        <v>0</v>
      </c>
      <c r="BF7" s="77">
        <v>2796028</v>
      </c>
      <c r="BG7" s="78">
        <f t="shared" si="14"/>
        <v>0.4770338482494773</v>
      </c>
      <c r="BH7" s="79">
        <v>2796028</v>
      </c>
      <c r="BI7" s="76">
        <f t="shared" si="38"/>
        <v>0</v>
      </c>
      <c r="BJ7" s="77"/>
      <c r="BK7" s="78">
        <f t="shared" si="15"/>
        <v>0</v>
      </c>
      <c r="BL7" s="79">
        <v>0</v>
      </c>
      <c r="BM7" s="76">
        <f t="shared" si="39"/>
        <v>0</v>
      </c>
      <c r="BN7" s="77"/>
      <c r="BO7" s="78">
        <f t="shared" si="16"/>
        <v>0</v>
      </c>
      <c r="BP7" s="79"/>
      <c r="BQ7" s="76">
        <f t="shared" si="40"/>
        <v>0</v>
      </c>
      <c r="BR7" s="77"/>
      <c r="BS7" s="78" t="e">
        <f t="shared" si="17"/>
        <v>#DIV/0!</v>
      </c>
      <c r="BT7" s="79"/>
      <c r="BU7" s="76">
        <f t="shared" si="41"/>
        <v>0</v>
      </c>
      <c r="BV7" s="77"/>
      <c r="BW7" s="78">
        <f t="shared" si="18"/>
        <v>0</v>
      </c>
      <c r="BX7" s="79"/>
      <c r="BY7" s="76">
        <f t="shared" si="42"/>
        <v>0</v>
      </c>
      <c r="BZ7" s="77"/>
      <c r="CA7" s="78">
        <f t="shared" si="19"/>
        <v>0</v>
      </c>
      <c r="CB7" s="79"/>
      <c r="CC7" s="76">
        <f t="shared" si="43"/>
        <v>0</v>
      </c>
      <c r="CD7" s="77"/>
      <c r="CE7" s="78">
        <f t="shared" si="20"/>
        <v>0</v>
      </c>
      <c r="CF7" s="79"/>
      <c r="CG7" s="61" t="s">
        <v>65</v>
      </c>
    </row>
    <row r="8" spans="1:85" s="62" customFormat="1" ht="34.5" customHeight="1">
      <c r="A8" s="76">
        <f t="shared" si="21"/>
        <v>1714000</v>
      </c>
      <c r="B8" s="77">
        <f t="shared" si="22"/>
        <v>0</v>
      </c>
      <c r="C8" s="78">
        <f t="shared" si="0"/>
        <v>0.020452835320237586</v>
      </c>
      <c r="D8" s="79">
        <f t="shared" si="23"/>
        <v>1714000</v>
      </c>
      <c r="E8" s="76">
        <f t="shared" si="24"/>
        <v>0</v>
      </c>
      <c r="F8" s="77"/>
      <c r="G8" s="78" t="e">
        <f t="shared" si="1"/>
        <v>#DIV/0!</v>
      </c>
      <c r="H8" s="79"/>
      <c r="I8" s="76">
        <f t="shared" si="25"/>
        <v>0</v>
      </c>
      <c r="J8" s="77"/>
      <c r="K8" s="78">
        <f t="shared" si="2"/>
        <v>0</v>
      </c>
      <c r="L8" s="79"/>
      <c r="M8" s="76">
        <f t="shared" si="26"/>
        <v>0</v>
      </c>
      <c r="N8" s="77"/>
      <c r="O8" s="78" t="e">
        <f t="shared" si="3"/>
        <v>#DIV/0!</v>
      </c>
      <c r="P8" s="79"/>
      <c r="Q8" s="76">
        <f t="shared" si="27"/>
        <v>0</v>
      </c>
      <c r="R8" s="77"/>
      <c r="S8" s="78" t="e">
        <f t="shared" si="4"/>
        <v>#DIV/0!</v>
      </c>
      <c r="T8" s="79"/>
      <c r="U8" s="76">
        <f t="shared" si="28"/>
        <v>0</v>
      </c>
      <c r="V8" s="77"/>
      <c r="W8" s="78" t="e">
        <f t="shared" si="5"/>
        <v>#DIV/0!</v>
      </c>
      <c r="X8" s="79"/>
      <c r="Y8" s="76">
        <f t="shared" si="29"/>
        <v>0</v>
      </c>
      <c r="Z8" s="77"/>
      <c r="AA8" s="78" t="e">
        <f t="shared" si="6"/>
        <v>#DIV/0!</v>
      </c>
      <c r="AB8" s="79"/>
      <c r="AC8" s="76">
        <f t="shared" si="30"/>
        <v>0</v>
      </c>
      <c r="AD8" s="77"/>
      <c r="AE8" s="78">
        <f t="shared" si="7"/>
        <v>0</v>
      </c>
      <c r="AF8" s="79"/>
      <c r="AG8" s="76">
        <f t="shared" si="31"/>
        <v>0</v>
      </c>
      <c r="AH8" s="77"/>
      <c r="AI8" s="78">
        <f t="shared" si="8"/>
        <v>0</v>
      </c>
      <c r="AJ8" s="79"/>
      <c r="AK8" s="76">
        <f t="shared" si="32"/>
        <v>0</v>
      </c>
      <c r="AL8" s="77"/>
      <c r="AM8" s="78" t="e">
        <f t="shared" si="9"/>
        <v>#DIV/0!</v>
      </c>
      <c r="AN8" s="79"/>
      <c r="AO8" s="76">
        <f t="shared" si="33"/>
        <v>0</v>
      </c>
      <c r="AP8" s="77"/>
      <c r="AQ8" s="78" t="e">
        <f t="shared" si="10"/>
        <v>#DIV/0!</v>
      </c>
      <c r="AR8" s="79"/>
      <c r="AS8" s="76">
        <f t="shared" si="34"/>
        <v>0</v>
      </c>
      <c r="AT8" s="77"/>
      <c r="AU8" s="78" t="e">
        <f t="shared" si="11"/>
        <v>#DIV/0!</v>
      </c>
      <c r="AV8" s="79"/>
      <c r="AW8" s="76">
        <f t="shared" si="35"/>
        <v>0</v>
      </c>
      <c r="AX8" s="77"/>
      <c r="AY8" s="78">
        <f t="shared" si="12"/>
        <v>0</v>
      </c>
      <c r="AZ8" s="79"/>
      <c r="BA8" s="76">
        <f t="shared" si="36"/>
        <v>0</v>
      </c>
      <c r="BB8" s="77"/>
      <c r="BC8" s="78">
        <f t="shared" si="13"/>
        <v>0</v>
      </c>
      <c r="BD8" s="79"/>
      <c r="BE8" s="76">
        <f t="shared" si="37"/>
        <v>0</v>
      </c>
      <c r="BF8" s="77"/>
      <c r="BG8" s="78">
        <f t="shared" si="14"/>
        <v>0</v>
      </c>
      <c r="BH8" s="79"/>
      <c r="BI8" s="76">
        <f t="shared" si="38"/>
        <v>1714000</v>
      </c>
      <c r="BJ8" s="77"/>
      <c r="BK8" s="78">
        <f t="shared" si="15"/>
        <v>0.5557717250324254</v>
      </c>
      <c r="BL8" s="79">
        <v>1714000</v>
      </c>
      <c r="BM8" s="76">
        <f t="shared" si="39"/>
        <v>0</v>
      </c>
      <c r="BN8" s="77"/>
      <c r="BO8" s="78">
        <f t="shared" si="16"/>
        <v>0</v>
      </c>
      <c r="BP8" s="79"/>
      <c r="BQ8" s="76">
        <f t="shared" si="40"/>
        <v>0</v>
      </c>
      <c r="BR8" s="77"/>
      <c r="BS8" s="78" t="e">
        <f t="shared" si="17"/>
        <v>#DIV/0!</v>
      </c>
      <c r="BT8" s="79"/>
      <c r="BU8" s="76">
        <f t="shared" si="41"/>
        <v>0</v>
      </c>
      <c r="BV8" s="77"/>
      <c r="BW8" s="78">
        <f t="shared" si="18"/>
        <v>0</v>
      </c>
      <c r="BX8" s="79"/>
      <c r="BY8" s="76">
        <f t="shared" si="42"/>
        <v>0</v>
      </c>
      <c r="BZ8" s="77"/>
      <c r="CA8" s="78">
        <f t="shared" si="19"/>
        <v>0</v>
      </c>
      <c r="CB8" s="79"/>
      <c r="CC8" s="76">
        <f t="shared" si="43"/>
        <v>0</v>
      </c>
      <c r="CD8" s="77"/>
      <c r="CE8" s="78">
        <f t="shared" si="20"/>
        <v>0</v>
      </c>
      <c r="CF8" s="79"/>
      <c r="CG8" s="61" t="s">
        <v>66</v>
      </c>
    </row>
    <row r="9" spans="1:85" s="62" customFormat="1" ht="34.5" customHeight="1">
      <c r="A9" s="76">
        <f t="shared" si="21"/>
        <v>17200000</v>
      </c>
      <c r="B9" s="77">
        <f t="shared" si="22"/>
        <v>0</v>
      </c>
      <c r="C9" s="78">
        <f t="shared" si="0"/>
        <v>0.2052443217666782</v>
      </c>
      <c r="D9" s="79">
        <f>H9+L9+P9+T9+X9+AB9+AJ9+AN9+AR9+AV9+AZ9+BD9+BH9+BL9+BP9+BT9+BX9+CB9+CF9+AF9</f>
        <v>17200000</v>
      </c>
      <c r="E9" s="76">
        <f t="shared" si="24"/>
        <v>0</v>
      </c>
      <c r="F9" s="77"/>
      <c r="G9" s="78" t="e">
        <f t="shared" si="1"/>
        <v>#DIV/0!</v>
      </c>
      <c r="H9" s="79"/>
      <c r="I9" s="76">
        <f t="shared" si="25"/>
        <v>0</v>
      </c>
      <c r="J9" s="77"/>
      <c r="K9" s="78">
        <f t="shared" si="2"/>
        <v>0</v>
      </c>
      <c r="L9" s="79"/>
      <c r="M9" s="76">
        <f t="shared" si="26"/>
        <v>0</v>
      </c>
      <c r="N9" s="77"/>
      <c r="O9" s="78" t="e">
        <f t="shared" si="3"/>
        <v>#DIV/0!</v>
      </c>
      <c r="P9" s="79"/>
      <c r="Q9" s="76">
        <f t="shared" si="27"/>
        <v>0</v>
      </c>
      <c r="R9" s="77"/>
      <c r="S9" s="78" t="e">
        <f t="shared" si="4"/>
        <v>#DIV/0!</v>
      </c>
      <c r="T9" s="79"/>
      <c r="U9" s="76">
        <f t="shared" si="28"/>
        <v>0</v>
      </c>
      <c r="V9" s="77"/>
      <c r="W9" s="78" t="e">
        <f t="shared" si="5"/>
        <v>#DIV/0!</v>
      </c>
      <c r="X9" s="79"/>
      <c r="Y9" s="76">
        <f t="shared" si="29"/>
        <v>0</v>
      </c>
      <c r="Z9" s="77"/>
      <c r="AA9" s="78" t="e">
        <f t="shared" si="6"/>
        <v>#DIV/0!</v>
      </c>
      <c r="AB9" s="79"/>
      <c r="AC9" s="76">
        <f t="shared" si="30"/>
        <v>0</v>
      </c>
      <c r="AD9" s="77"/>
      <c r="AE9" s="78">
        <f t="shared" si="7"/>
        <v>0</v>
      </c>
      <c r="AF9" s="79"/>
      <c r="AG9" s="76">
        <f t="shared" si="31"/>
        <v>0</v>
      </c>
      <c r="AH9" s="77"/>
      <c r="AI9" s="78">
        <f t="shared" si="8"/>
        <v>0</v>
      </c>
      <c r="AJ9" s="79">
        <v>0</v>
      </c>
      <c r="AK9" s="76">
        <f t="shared" si="32"/>
        <v>0</v>
      </c>
      <c r="AL9" s="77"/>
      <c r="AM9" s="78" t="e">
        <f t="shared" si="9"/>
        <v>#DIV/0!</v>
      </c>
      <c r="AN9" s="79"/>
      <c r="AO9" s="76">
        <f t="shared" si="33"/>
        <v>0</v>
      </c>
      <c r="AP9" s="77"/>
      <c r="AQ9" s="78" t="e">
        <f t="shared" si="10"/>
        <v>#DIV/0!</v>
      </c>
      <c r="AR9" s="79"/>
      <c r="AS9" s="76">
        <f t="shared" si="34"/>
        <v>0</v>
      </c>
      <c r="AT9" s="77"/>
      <c r="AU9" s="78" t="e">
        <f t="shared" si="11"/>
        <v>#DIV/0!</v>
      </c>
      <c r="AV9" s="79"/>
      <c r="AW9" s="76">
        <f t="shared" si="35"/>
        <v>0</v>
      </c>
      <c r="AX9" s="77"/>
      <c r="AY9" s="78">
        <f t="shared" si="12"/>
        <v>0</v>
      </c>
      <c r="AZ9" s="79"/>
      <c r="BA9" s="76">
        <f t="shared" si="36"/>
        <v>0</v>
      </c>
      <c r="BB9" s="77"/>
      <c r="BC9" s="78">
        <f t="shared" si="13"/>
        <v>0</v>
      </c>
      <c r="BD9" s="79"/>
      <c r="BE9" s="76">
        <f t="shared" si="37"/>
        <v>0</v>
      </c>
      <c r="BF9" s="77"/>
      <c r="BG9" s="78">
        <f t="shared" si="14"/>
        <v>0</v>
      </c>
      <c r="BH9" s="79"/>
      <c r="BI9" s="76">
        <f t="shared" si="38"/>
        <v>0</v>
      </c>
      <c r="BJ9" s="77"/>
      <c r="BK9" s="78">
        <f t="shared" si="15"/>
        <v>0</v>
      </c>
      <c r="BL9" s="79"/>
      <c r="BM9" s="76">
        <f t="shared" si="39"/>
        <v>0</v>
      </c>
      <c r="BN9" s="77"/>
      <c r="BO9" s="78">
        <f t="shared" si="16"/>
        <v>0</v>
      </c>
      <c r="BP9" s="79"/>
      <c r="BQ9" s="76">
        <f t="shared" si="40"/>
        <v>0</v>
      </c>
      <c r="BR9" s="77"/>
      <c r="BS9" s="78" t="e">
        <f t="shared" si="17"/>
        <v>#DIV/0!</v>
      </c>
      <c r="BT9" s="79"/>
      <c r="BU9" s="76">
        <f t="shared" si="41"/>
        <v>16000000</v>
      </c>
      <c r="BV9" s="77">
        <v>0</v>
      </c>
      <c r="BW9" s="78">
        <f t="shared" si="18"/>
        <v>1</v>
      </c>
      <c r="BX9" s="79">
        <v>16000000</v>
      </c>
      <c r="BY9" s="76">
        <f t="shared" si="42"/>
        <v>500000</v>
      </c>
      <c r="BZ9" s="77">
        <v>0</v>
      </c>
      <c r="CA9" s="78">
        <f t="shared" si="19"/>
        <v>1</v>
      </c>
      <c r="CB9" s="79">
        <v>500000</v>
      </c>
      <c r="CC9" s="76">
        <f t="shared" si="43"/>
        <v>700000</v>
      </c>
      <c r="CD9" s="77"/>
      <c r="CE9" s="78">
        <f t="shared" si="20"/>
        <v>1</v>
      </c>
      <c r="CF9" s="79">
        <v>700000</v>
      </c>
      <c r="CG9" s="61" t="s">
        <v>170</v>
      </c>
    </row>
    <row r="10" spans="1:85" s="62" customFormat="1" ht="34.5" customHeight="1">
      <c r="A10" s="76">
        <f t="shared" si="21"/>
        <v>700000</v>
      </c>
      <c r="B10" s="77">
        <f t="shared" si="22"/>
        <v>200000</v>
      </c>
      <c r="C10" s="78">
        <f t="shared" si="0"/>
        <v>0.010739528464535488</v>
      </c>
      <c r="D10" s="79">
        <f t="shared" si="23"/>
        <v>900000</v>
      </c>
      <c r="E10" s="76">
        <f t="shared" si="24"/>
        <v>0</v>
      </c>
      <c r="F10" s="77"/>
      <c r="G10" s="78" t="e">
        <f t="shared" si="1"/>
        <v>#DIV/0!</v>
      </c>
      <c r="H10" s="79">
        <v>0</v>
      </c>
      <c r="I10" s="76">
        <f t="shared" si="25"/>
        <v>0</v>
      </c>
      <c r="J10" s="77"/>
      <c r="K10" s="78">
        <f t="shared" si="2"/>
        <v>0</v>
      </c>
      <c r="L10" s="79"/>
      <c r="M10" s="76">
        <f t="shared" si="26"/>
        <v>0</v>
      </c>
      <c r="N10" s="77"/>
      <c r="O10" s="78" t="e">
        <f t="shared" si="3"/>
        <v>#DIV/0!</v>
      </c>
      <c r="P10" s="79"/>
      <c r="Q10" s="76">
        <f t="shared" si="27"/>
        <v>0</v>
      </c>
      <c r="R10" s="77"/>
      <c r="S10" s="78" t="e">
        <f t="shared" si="4"/>
        <v>#DIV/0!</v>
      </c>
      <c r="T10" s="79"/>
      <c r="U10" s="76">
        <f t="shared" si="28"/>
        <v>0</v>
      </c>
      <c r="V10" s="77"/>
      <c r="W10" s="78" t="e">
        <f t="shared" si="5"/>
        <v>#DIV/0!</v>
      </c>
      <c r="X10" s="79"/>
      <c r="Y10" s="76">
        <f t="shared" si="29"/>
        <v>0</v>
      </c>
      <c r="Z10" s="77"/>
      <c r="AA10" s="78" t="e">
        <f t="shared" si="6"/>
        <v>#DIV/0!</v>
      </c>
      <c r="AB10" s="79">
        <v>0</v>
      </c>
      <c r="AC10" s="76">
        <f t="shared" si="30"/>
        <v>0</v>
      </c>
      <c r="AD10" s="77"/>
      <c r="AE10" s="78">
        <f t="shared" si="7"/>
        <v>0</v>
      </c>
      <c r="AF10" s="79"/>
      <c r="AG10" s="76">
        <f t="shared" si="31"/>
        <v>200000</v>
      </c>
      <c r="AH10" s="77"/>
      <c r="AI10" s="78">
        <f t="shared" si="8"/>
        <v>0.9090909090909091</v>
      </c>
      <c r="AJ10" s="79">
        <v>200000</v>
      </c>
      <c r="AK10" s="76">
        <f t="shared" si="32"/>
        <v>0</v>
      </c>
      <c r="AL10" s="77"/>
      <c r="AM10" s="78" t="e">
        <f t="shared" si="9"/>
        <v>#DIV/0!</v>
      </c>
      <c r="AN10" s="79"/>
      <c r="AO10" s="76">
        <f t="shared" si="33"/>
        <v>0</v>
      </c>
      <c r="AP10" s="77"/>
      <c r="AQ10" s="78" t="e">
        <f t="shared" si="10"/>
        <v>#DIV/0!</v>
      </c>
      <c r="AR10" s="79"/>
      <c r="AS10" s="76">
        <f t="shared" si="34"/>
        <v>0</v>
      </c>
      <c r="AT10" s="77"/>
      <c r="AU10" s="78" t="e">
        <f t="shared" si="11"/>
        <v>#DIV/0!</v>
      </c>
      <c r="AV10" s="79"/>
      <c r="AW10" s="76">
        <f t="shared" si="35"/>
        <v>0</v>
      </c>
      <c r="AX10" s="77"/>
      <c r="AY10" s="78">
        <f t="shared" si="12"/>
        <v>0</v>
      </c>
      <c r="AZ10" s="79"/>
      <c r="BA10" s="76">
        <f t="shared" si="36"/>
        <v>0</v>
      </c>
      <c r="BB10" s="77"/>
      <c r="BC10" s="78">
        <f t="shared" si="13"/>
        <v>0</v>
      </c>
      <c r="BD10" s="79"/>
      <c r="BE10" s="76">
        <f t="shared" si="37"/>
        <v>0</v>
      </c>
      <c r="BF10" s="77"/>
      <c r="BG10" s="78">
        <f t="shared" si="14"/>
        <v>0</v>
      </c>
      <c r="BH10" s="79">
        <v>0</v>
      </c>
      <c r="BI10" s="76">
        <f t="shared" si="38"/>
        <v>0</v>
      </c>
      <c r="BJ10" s="77"/>
      <c r="BK10" s="78">
        <f t="shared" si="15"/>
        <v>0</v>
      </c>
      <c r="BL10" s="79">
        <v>0</v>
      </c>
      <c r="BM10" s="76">
        <f t="shared" si="39"/>
        <v>500000</v>
      </c>
      <c r="BN10" s="77">
        <v>200000</v>
      </c>
      <c r="BO10" s="78">
        <f t="shared" si="16"/>
        <v>0.9283819628647215</v>
      </c>
      <c r="BP10" s="79">
        <v>700000</v>
      </c>
      <c r="BQ10" s="76">
        <f t="shared" si="40"/>
        <v>0</v>
      </c>
      <c r="BR10" s="77"/>
      <c r="BS10" s="78" t="e">
        <f t="shared" si="17"/>
        <v>#DIV/0!</v>
      </c>
      <c r="BT10" s="79"/>
      <c r="BU10" s="76">
        <f t="shared" si="41"/>
        <v>0</v>
      </c>
      <c r="BV10" s="77"/>
      <c r="BW10" s="78">
        <f t="shared" si="18"/>
        <v>0</v>
      </c>
      <c r="BX10" s="79"/>
      <c r="BY10" s="76">
        <f t="shared" si="42"/>
        <v>0</v>
      </c>
      <c r="BZ10" s="77"/>
      <c r="CA10" s="78">
        <f t="shared" si="19"/>
        <v>0</v>
      </c>
      <c r="CB10" s="79"/>
      <c r="CC10" s="76">
        <f t="shared" si="43"/>
        <v>0</v>
      </c>
      <c r="CD10" s="77"/>
      <c r="CE10" s="78">
        <f t="shared" si="20"/>
        <v>0</v>
      </c>
      <c r="CF10" s="79"/>
      <c r="CG10" s="61" t="s">
        <v>68</v>
      </c>
    </row>
    <row r="11" spans="1:85" s="62" customFormat="1" ht="34.5" customHeight="1">
      <c r="A11" s="76">
        <f t="shared" si="21"/>
        <v>20000000</v>
      </c>
      <c r="B11" s="77">
        <f t="shared" si="22"/>
        <v>0</v>
      </c>
      <c r="C11" s="78">
        <f t="shared" si="0"/>
        <v>0.23865618810078862</v>
      </c>
      <c r="D11" s="79">
        <f>H11+L11+P11+T11+X11+AB11+AF11+AJ11+AN11+AR11+AV11+AZ11+BD11+BH11+BL11+BP11+BT11+BX11+CB11+CF11</f>
        <v>20000000</v>
      </c>
      <c r="E11" s="76">
        <f t="shared" si="24"/>
        <v>0</v>
      </c>
      <c r="F11" s="77"/>
      <c r="G11" s="78" t="e">
        <f t="shared" si="1"/>
        <v>#DIV/0!</v>
      </c>
      <c r="H11" s="79"/>
      <c r="I11" s="76">
        <f t="shared" si="25"/>
        <v>0</v>
      </c>
      <c r="J11" s="77"/>
      <c r="K11" s="78">
        <f t="shared" si="2"/>
        <v>0</v>
      </c>
      <c r="L11" s="79"/>
      <c r="M11" s="76">
        <f t="shared" si="26"/>
        <v>0</v>
      </c>
      <c r="N11" s="77"/>
      <c r="O11" s="78" t="e">
        <f t="shared" si="3"/>
        <v>#DIV/0!</v>
      </c>
      <c r="P11" s="79"/>
      <c r="Q11" s="76">
        <f t="shared" si="27"/>
        <v>0</v>
      </c>
      <c r="R11" s="77"/>
      <c r="S11" s="78" t="e">
        <f t="shared" si="4"/>
        <v>#DIV/0!</v>
      </c>
      <c r="T11" s="79"/>
      <c r="U11" s="76">
        <f t="shared" si="28"/>
        <v>0</v>
      </c>
      <c r="V11" s="77"/>
      <c r="W11" s="78" t="e">
        <f t="shared" si="5"/>
        <v>#DIV/0!</v>
      </c>
      <c r="X11" s="79"/>
      <c r="Y11" s="76">
        <f t="shared" si="29"/>
        <v>0</v>
      </c>
      <c r="Z11" s="77"/>
      <c r="AA11" s="78" t="e">
        <f t="shared" si="6"/>
        <v>#DIV/0!</v>
      </c>
      <c r="AB11" s="79"/>
      <c r="AC11" s="76">
        <f t="shared" si="30"/>
        <v>20000000</v>
      </c>
      <c r="AD11" s="77"/>
      <c r="AE11" s="78">
        <f t="shared" si="7"/>
        <v>0.975609756097561</v>
      </c>
      <c r="AF11" s="79">
        <v>20000000</v>
      </c>
      <c r="AG11" s="76">
        <f t="shared" si="31"/>
        <v>0</v>
      </c>
      <c r="AH11" s="77"/>
      <c r="AI11" s="78">
        <f t="shared" si="8"/>
        <v>0</v>
      </c>
      <c r="AJ11" s="79"/>
      <c r="AK11" s="76">
        <f t="shared" si="32"/>
        <v>0</v>
      </c>
      <c r="AL11" s="77"/>
      <c r="AM11" s="78" t="e">
        <f t="shared" si="9"/>
        <v>#DIV/0!</v>
      </c>
      <c r="AN11" s="79"/>
      <c r="AO11" s="76">
        <f t="shared" si="33"/>
        <v>0</v>
      </c>
      <c r="AP11" s="77"/>
      <c r="AQ11" s="78" t="e">
        <f t="shared" si="10"/>
        <v>#DIV/0!</v>
      </c>
      <c r="AR11" s="79"/>
      <c r="AS11" s="76">
        <f t="shared" si="34"/>
        <v>0</v>
      </c>
      <c r="AT11" s="77"/>
      <c r="AU11" s="78" t="e">
        <f t="shared" si="11"/>
        <v>#DIV/0!</v>
      </c>
      <c r="AV11" s="79"/>
      <c r="AW11" s="76">
        <f t="shared" si="35"/>
        <v>0</v>
      </c>
      <c r="AX11" s="77"/>
      <c r="AY11" s="78">
        <f t="shared" si="12"/>
        <v>0</v>
      </c>
      <c r="AZ11" s="79"/>
      <c r="BA11" s="76">
        <f t="shared" si="36"/>
        <v>0</v>
      </c>
      <c r="BB11" s="77"/>
      <c r="BC11" s="78">
        <f t="shared" si="13"/>
        <v>0</v>
      </c>
      <c r="BD11" s="79"/>
      <c r="BE11" s="76">
        <f t="shared" si="37"/>
        <v>0</v>
      </c>
      <c r="BF11" s="77">
        <v>0</v>
      </c>
      <c r="BG11" s="78">
        <f t="shared" si="14"/>
        <v>0</v>
      </c>
      <c r="BH11" s="79">
        <v>0</v>
      </c>
      <c r="BI11" s="76">
        <f t="shared" si="38"/>
        <v>0</v>
      </c>
      <c r="BJ11" s="77"/>
      <c r="BK11" s="78">
        <f t="shared" si="15"/>
        <v>0</v>
      </c>
      <c r="BL11" s="79"/>
      <c r="BM11" s="76">
        <f t="shared" si="39"/>
        <v>0</v>
      </c>
      <c r="BN11" s="77"/>
      <c r="BO11" s="78">
        <f t="shared" si="16"/>
        <v>0</v>
      </c>
      <c r="BP11" s="79"/>
      <c r="BQ11" s="76">
        <f t="shared" si="40"/>
        <v>0</v>
      </c>
      <c r="BR11" s="77"/>
      <c r="BS11" s="78" t="e">
        <f t="shared" si="17"/>
        <v>#DIV/0!</v>
      </c>
      <c r="BT11" s="79"/>
      <c r="BU11" s="76">
        <f t="shared" si="41"/>
        <v>0</v>
      </c>
      <c r="BV11" s="77"/>
      <c r="BW11" s="78">
        <f t="shared" si="18"/>
        <v>0</v>
      </c>
      <c r="BX11" s="79"/>
      <c r="BY11" s="76">
        <f t="shared" si="42"/>
        <v>0</v>
      </c>
      <c r="BZ11" s="77"/>
      <c r="CA11" s="78">
        <f t="shared" si="19"/>
        <v>0</v>
      </c>
      <c r="CB11" s="79"/>
      <c r="CC11" s="76">
        <f t="shared" si="43"/>
        <v>0</v>
      </c>
      <c r="CD11" s="77"/>
      <c r="CE11" s="78">
        <f t="shared" si="20"/>
        <v>0</v>
      </c>
      <c r="CF11" s="79"/>
      <c r="CG11" s="61" t="s">
        <v>73</v>
      </c>
    </row>
    <row r="12" spans="1:85" s="62" customFormat="1" ht="34.5" customHeight="1">
      <c r="A12" s="76">
        <f t="shared" si="21"/>
        <v>0</v>
      </c>
      <c r="B12" s="77">
        <f t="shared" si="22"/>
        <v>5478750</v>
      </c>
      <c r="C12" s="78">
        <f t="shared" si="0"/>
        <v>0.06537687952785978</v>
      </c>
      <c r="D12" s="79">
        <f t="shared" si="23"/>
        <v>5478750</v>
      </c>
      <c r="E12" s="76">
        <f t="shared" si="24"/>
        <v>0</v>
      </c>
      <c r="F12" s="77"/>
      <c r="G12" s="78" t="e">
        <f t="shared" si="1"/>
        <v>#DIV/0!</v>
      </c>
      <c r="H12" s="79"/>
      <c r="I12" s="76"/>
      <c r="J12" s="77"/>
      <c r="K12" s="78">
        <f t="shared" si="2"/>
        <v>0</v>
      </c>
      <c r="L12" s="79"/>
      <c r="M12" s="76">
        <f t="shared" si="26"/>
        <v>0</v>
      </c>
      <c r="N12" s="77"/>
      <c r="O12" s="78" t="e">
        <f t="shared" si="3"/>
        <v>#DIV/0!</v>
      </c>
      <c r="P12" s="79"/>
      <c r="Q12" s="76">
        <f t="shared" si="27"/>
        <v>0</v>
      </c>
      <c r="R12" s="77"/>
      <c r="S12" s="78" t="e">
        <f t="shared" si="4"/>
        <v>#DIV/0!</v>
      </c>
      <c r="T12" s="79"/>
      <c r="U12" s="76">
        <f t="shared" si="28"/>
        <v>0</v>
      </c>
      <c r="V12" s="77"/>
      <c r="W12" s="78" t="e">
        <f t="shared" si="5"/>
        <v>#DIV/0!</v>
      </c>
      <c r="X12" s="79"/>
      <c r="Y12" s="76">
        <f t="shared" si="29"/>
        <v>0</v>
      </c>
      <c r="Z12" s="77">
        <v>0</v>
      </c>
      <c r="AA12" s="78" t="e">
        <f t="shared" si="6"/>
        <v>#DIV/0!</v>
      </c>
      <c r="AB12" s="79">
        <v>0</v>
      </c>
      <c r="AC12" s="76">
        <f t="shared" si="30"/>
        <v>0</v>
      </c>
      <c r="AD12" s="77"/>
      <c r="AE12" s="78">
        <f t="shared" si="7"/>
        <v>0</v>
      </c>
      <c r="AF12" s="79"/>
      <c r="AG12" s="76">
        <f t="shared" si="31"/>
        <v>0</v>
      </c>
      <c r="AH12" s="77"/>
      <c r="AI12" s="78">
        <f t="shared" si="8"/>
        <v>0</v>
      </c>
      <c r="AJ12" s="79"/>
      <c r="AK12" s="76">
        <f t="shared" si="32"/>
        <v>0</v>
      </c>
      <c r="AL12" s="77"/>
      <c r="AM12" s="78" t="e">
        <f t="shared" si="9"/>
        <v>#DIV/0!</v>
      </c>
      <c r="AN12" s="79"/>
      <c r="AO12" s="76">
        <f t="shared" si="33"/>
        <v>0</v>
      </c>
      <c r="AP12" s="77"/>
      <c r="AQ12" s="78" t="e">
        <f t="shared" si="10"/>
        <v>#DIV/0!</v>
      </c>
      <c r="AR12" s="79"/>
      <c r="AS12" s="76">
        <f t="shared" si="34"/>
        <v>0</v>
      </c>
      <c r="AT12" s="77"/>
      <c r="AU12" s="78" t="e">
        <f t="shared" si="11"/>
        <v>#DIV/0!</v>
      </c>
      <c r="AV12" s="79"/>
      <c r="AW12" s="76">
        <f t="shared" si="35"/>
        <v>0</v>
      </c>
      <c r="AX12" s="77"/>
      <c r="AY12" s="78">
        <f t="shared" si="12"/>
        <v>0</v>
      </c>
      <c r="AZ12" s="79"/>
      <c r="BA12" s="76">
        <f t="shared" si="36"/>
        <v>0</v>
      </c>
      <c r="BB12" s="77">
        <v>3700000</v>
      </c>
      <c r="BC12" s="78">
        <f t="shared" si="13"/>
        <v>0.3578203672126683</v>
      </c>
      <c r="BD12" s="79">
        <v>3700000</v>
      </c>
      <c r="BE12" s="76">
        <f>BH12-BF12</f>
        <v>0</v>
      </c>
      <c r="BF12" s="77">
        <v>1778750</v>
      </c>
      <c r="BG12" s="78">
        <f t="shared" si="14"/>
        <v>0.30347477120177546</v>
      </c>
      <c r="BH12" s="79">
        <v>1778750</v>
      </c>
      <c r="BI12" s="76">
        <f>BL12-BJ12</f>
        <v>0</v>
      </c>
      <c r="BJ12" s="77"/>
      <c r="BK12" s="78">
        <f t="shared" si="15"/>
        <v>0</v>
      </c>
      <c r="BL12" s="79">
        <v>0</v>
      </c>
      <c r="BM12" s="76">
        <f>BP12-BN12</f>
        <v>0</v>
      </c>
      <c r="BN12" s="77"/>
      <c r="BO12" s="78">
        <f t="shared" si="16"/>
        <v>0</v>
      </c>
      <c r="BP12" s="79"/>
      <c r="BQ12" s="76">
        <f>BT12-BR12</f>
        <v>0</v>
      </c>
      <c r="BR12" s="77"/>
      <c r="BS12" s="78" t="e">
        <f t="shared" si="17"/>
        <v>#DIV/0!</v>
      </c>
      <c r="BT12" s="79"/>
      <c r="BU12" s="76">
        <f>BX12-BV12</f>
        <v>0</v>
      </c>
      <c r="BV12" s="77"/>
      <c r="BW12" s="78">
        <f t="shared" si="18"/>
        <v>0</v>
      </c>
      <c r="BX12" s="79"/>
      <c r="BY12" s="76">
        <f>CB12-BZ12</f>
        <v>0</v>
      </c>
      <c r="BZ12" s="77"/>
      <c r="CA12" s="78">
        <f t="shared" si="19"/>
        <v>0</v>
      </c>
      <c r="CB12" s="79"/>
      <c r="CC12" s="76">
        <f t="shared" si="43"/>
        <v>0</v>
      </c>
      <c r="CD12" s="77"/>
      <c r="CE12" s="78">
        <f t="shared" si="20"/>
        <v>0</v>
      </c>
      <c r="CF12" s="79"/>
      <c r="CG12" s="61" t="s">
        <v>171</v>
      </c>
    </row>
    <row r="13" spans="1:85" s="62" customFormat="1" ht="34.5" customHeight="1">
      <c r="A13" s="76">
        <f>D13-B13</f>
        <v>0</v>
      </c>
      <c r="B13" s="77">
        <f>F13+J13+N13+R13+V13+Z13+AD13+AH13+AL13+AP13+AT13+AX13+BB13+BF13+BJ13+BN13+BR13+BV13+BZ13+CD13</f>
        <v>77500</v>
      </c>
      <c r="C13" s="78">
        <f t="shared" si="0"/>
        <v>0.0009247927288905559</v>
      </c>
      <c r="D13" s="79">
        <f>H13+L13+P13+T13+X13+AB13+AJ13+AN13+AR13+AV13+AZ13+BD13+BH13+BL13+BP13+BT13+BX13+CB13+CF13</f>
        <v>77500</v>
      </c>
      <c r="E13" s="76">
        <f>H13-F13</f>
        <v>0</v>
      </c>
      <c r="F13" s="77"/>
      <c r="G13" s="78" t="e">
        <f t="shared" si="1"/>
        <v>#DIV/0!</v>
      </c>
      <c r="H13" s="79"/>
      <c r="I13" s="76">
        <f>L13-J13</f>
        <v>0</v>
      </c>
      <c r="J13" s="77"/>
      <c r="K13" s="78">
        <f t="shared" si="2"/>
        <v>0</v>
      </c>
      <c r="L13" s="79"/>
      <c r="M13" s="76">
        <f>P13-N13</f>
        <v>0</v>
      </c>
      <c r="N13" s="77"/>
      <c r="O13" s="78" t="e">
        <f t="shared" si="3"/>
        <v>#DIV/0!</v>
      </c>
      <c r="P13" s="79"/>
      <c r="Q13" s="76">
        <f>T13-R13</f>
        <v>0</v>
      </c>
      <c r="R13" s="77"/>
      <c r="S13" s="78" t="e">
        <f t="shared" si="4"/>
        <v>#DIV/0!</v>
      </c>
      <c r="T13" s="79"/>
      <c r="U13" s="76">
        <f>X13-V13</f>
        <v>0</v>
      </c>
      <c r="V13" s="77"/>
      <c r="W13" s="78" t="e">
        <f t="shared" si="5"/>
        <v>#DIV/0!</v>
      </c>
      <c r="X13" s="79"/>
      <c r="Y13" s="76">
        <f>AB13-Z13</f>
        <v>0</v>
      </c>
      <c r="Z13" s="77"/>
      <c r="AA13" s="78" t="e">
        <f t="shared" si="6"/>
        <v>#DIV/0!</v>
      </c>
      <c r="AB13" s="79"/>
      <c r="AC13" s="76">
        <f>AF13-AD13</f>
        <v>0</v>
      </c>
      <c r="AD13" s="77"/>
      <c r="AE13" s="78">
        <f t="shared" si="7"/>
        <v>0</v>
      </c>
      <c r="AF13" s="79"/>
      <c r="AG13" s="76">
        <f>AJ13-AH13</f>
        <v>0</v>
      </c>
      <c r="AH13" s="77"/>
      <c r="AI13" s="78">
        <f t="shared" si="8"/>
        <v>0</v>
      </c>
      <c r="AJ13" s="79"/>
      <c r="AK13" s="76">
        <f>AN13-AL13</f>
        <v>0</v>
      </c>
      <c r="AL13" s="77"/>
      <c r="AM13" s="78" t="e">
        <f t="shared" si="9"/>
        <v>#DIV/0!</v>
      </c>
      <c r="AN13" s="79"/>
      <c r="AO13" s="76">
        <f>AR13-AP13</f>
        <v>0</v>
      </c>
      <c r="AP13" s="77"/>
      <c r="AQ13" s="78" t="e">
        <f t="shared" si="10"/>
        <v>#DIV/0!</v>
      </c>
      <c r="AR13" s="79">
        <v>0</v>
      </c>
      <c r="AS13" s="76">
        <f>AV13-AT13</f>
        <v>0</v>
      </c>
      <c r="AT13" s="77"/>
      <c r="AU13" s="78" t="e">
        <f t="shared" si="11"/>
        <v>#DIV/0!</v>
      </c>
      <c r="AV13" s="79"/>
      <c r="AW13" s="76">
        <f>AZ13-AX13</f>
        <v>0</v>
      </c>
      <c r="AX13" s="77"/>
      <c r="AY13" s="78">
        <f t="shared" si="12"/>
        <v>0</v>
      </c>
      <c r="AZ13" s="79"/>
      <c r="BA13" s="76">
        <f>BD13-BB13</f>
        <v>0</v>
      </c>
      <c r="BB13" s="77"/>
      <c r="BC13" s="78">
        <f t="shared" si="13"/>
        <v>0</v>
      </c>
      <c r="BD13" s="79"/>
      <c r="BE13" s="76">
        <f>BH13-BF13</f>
        <v>0</v>
      </c>
      <c r="BF13" s="77">
        <v>77500</v>
      </c>
      <c r="BG13" s="78">
        <f t="shared" si="14"/>
        <v>0.013222372322213688</v>
      </c>
      <c r="BH13" s="79">
        <v>77500</v>
      </c>
      <c r="BI13" s="76">
        <f>BL13-BJ13</f>
        <v>0</v>
      </c>
      <c r="BJ13" s="77"/>
      <c r="BK13" s="78">
        <f t="shared" si="15"/>
        <v>0</v>
      </c>
      <c r="BL13" s="79"/>
      <c r="BM13" s="76">
        <f>BP13-BN13</f>
        <v>0</v>
      </c>
      <c r="BN13" s="77"/>
      <c r="BO13" s="78">
        <f t="shared" si="16"/>
        <v>0</v>
      </c>
      <c r="BP13" s="79"/>
      <c r="BQ13" s="76">
        <f>BT13-BR13</f>
        <v>0</v>
      </c>
      <c r="BR13" s="77"/>
      <c r="BS13" s="78" t="e">
        <f t="shared" si="17"/>
        <v>#DIV/0!</v>
      </c>
      <c r="BT13" s="79"/>
      <c r="BU13" s="76">
        <f>BX13-BV13</f>
        <v>0</v>
      </c>
      <c r="BV13" s="77"/>
      <c r="BW13" s="78">
        <f t="shared" si="18"/>
        <v>0</v>
      </c>
      <c r="BX13" s="79"/>
      <c r="BY13" s="76">
        <f>CB13-BZ13</f>
        <v>0</v>
      </c>
      <c r="BZ13" s="77"/>
      <c r="CA13" s="78">
        <f t="shared" si="19"/>
        <v>0</v>
      </c>
      <c r="CB13" s="79"/>
      <c r="CC13" s="76">
        <f>CF13-CD13</f>
        <v>0</v>
      </c>
      <c r="CD13" s="77"/>
      <c r="CE13" s="78">
        <f t="shared" si="20"/>
        <v>0</v>
      </c>
      <c r="CF13" s="79"/>
      <c r="CG13" s="61" t="s">
        <v>70</v>
      </c>
    </row>
    <row r="14" spans="1:85" s="64" customFormat="1" ht="47.25" customHeight="1">
      <c r="A14" s="80">
        <f>SUM(A5:A13)</f>
        <v>47574000</v>
      </c>
      <c r="B14" s="81">
        <f>SUM(B5:B13)</f>
        <v>34958562</v>
      </c>
      <c r="C14" s="82">
        <f>SUM(C5:C13)</f>
        <v>0.9848453320555999</v>
      </c>
      <c r="D14" s="83">
        <f>A14+B14</f>
        <v>82532562</v>
      </c>
      <c r="E14" s="80">
        <f aca="true" t="shared" si="44" ref="E14:AX14">SUM(E5:E13)</f>
        <v>0</v>
      </c>
      <c r="F14" s="81">
        <f t="shared" si="44"/>
        <v>0</v>
      </c>
      <c r="G14" s="82" t="e">
        <f t="shared" si="44"/>
        <v>#DIV/0!</v>
      </c>
      <c r="H14" s="83">
        <f t="shared" si="44"/>
        <v>0</v>
      </c>
      <c r="I14" s="80">
        <f t="shared" si="44"/>
        <v>200000</v>
      </c>
      <c r="J14" s="81">
        <f t="shared" si="44"/>
        <v>0</v>
      </c>
      <c r="K14" s="82">
        <f t="shared" si="44"/>
        <v>1</v>
      </c>
      <c r="L14" s="83">
        <f t="shared" si="44"/>
        <v>200000</v>
      </c>
      <c r="M14" s="80">
        <f t="shared" si="44"/>
        <v>0</v>
      </c>
      <c r="N14" s="81">
        <f t="shared" si="44"/>
        <v>0</v>
      </c>
      <c r="O14" s="82" t="e">
        <f t="shared" si="44"/>
        <v>#DIV/0!</v>
      </c>
      <c r="P14" s="83">
        <f t="shared" si="44"/>
        <v>0</v>
      </c>
      <c r="Q14" s="80">
        <f t="shared" si="44"/>
        <v>0</v>
      </c>
      <c r="R14" s="81">
        <f t="shared" si="44"/>
        <v>0</v>
      </c>
      <c r="S14" s="82" t="e">
        <f t="shared" si="44"/>
        <v>#DIV/0!</v>
      </c>
      <c r="T14" s="83">
        <f t="shared" si="44"/>
        <v>0</v>
      </c>
      <c r="U14" s="80">
        <f t="shared" si="44"/>
        <v>0</v>
      </c>
      <c r="V14" s="81">
        <f t="shared" si="44"/>
        <v>0</v>
      </c>
      <c r="W14" s="82" t="e">
        <f t="shared" si="44"/>
        <v>#DIV/0!</v>
      </c>
      <c r="X14" s="83">
        <f t="shared" si="44"/>
        <v>0</v>
      </c>
      <c r="Y14" s="80">
        <f t="shared" si="44"/>
        <v>0</v>
      </c>
      <c r="Z14" s="81">
        <f t="shared" si="44"/>
        <v>0</v>
      </c>
      <c r="AA14" s="82" t="e">
        <f t="shared" si="44"/>
        <v>#DIV/0!</v>
      </c>
      <c r="AB14" s="83">
        <f t="shared" si="44"/>
        <v>0</v>
      </c>
      <c r="AC14" s="80">
        <f t="shared" si="44"/>
        <v>20500000</v>
      </c>
      <c r="AD14" s="81">
        <f t="shared" si="44"/>
        <v>0</v>
      </c>
      <c r="AE14" s="82">
        <f t="shared" si="44"/>
        <v>1</v>
      </c>
      <c r="AF14" s="83">
        <f t="shared" si="44"/>
        <v>20500000</v>
      </c>
      <c r="AG14" s="80">
        <f t="shared" si="44"/>
        <v>200000</v>
      </c>
      <c r="AH14" s="81">
        <f t="shared" si="44"/>
        <v>20000</v>
      </c>
      <c r="AI14" s="82">
        <f t="shared" si="44"/>
        <v>1</v>
      </c>
      <c r="AJ14" s="83">
        <f t="shared" si="44"/>
        <v>220000</v>
      </c>
      <c r="AK14" s="80">
        <f t="shared" si="44"/>
        <v>0</v>
      </c>
      <c r="AL14" s="81">
        <f t="shared" si="44"/>
        <v>0</v>
      </c>
      <c r="AM14" s="82" t="e">
        <f t="shared" si="44"/>
        <v>#DIV/0!</v>
      </c>
      <c r="AN14" s="83">
        <f t="shared" si="44"/>
        <v>0</v>
      </c>
      <c r="AO14" s="80">
        <f t="shared" si="44"/>
        <v>0</v>
      </c>
      <c r="AP14" s="81">
        <f t="shared" si="44"/>
        <v>0</v>
      </c>
      <c r="AQ14" s="82" t="e">
        <f t="shared" si="44"/>
        <v>#DIV/0!</v>
      </c>
      <c r="AR14" s="83">
        <f t="shared" si="44"/>
        <v>0</v>
      </c>
      <c r="AS14" s="80">
        <f t="shared" si="44"/>
        <v>0</v>
      </c>
      <c r="AT14" s="81">
        <f t="shared" si="44"/>
        <v>0</v>
      </c>
      <c r="AU14" s="82" t="e">
        <f t="shared" si="44"/>
        <v>#DIV/0!</v>
      </c>
      <c r="AV14" s="83">
        <f t="shared" si="44"/>
        <v>0</v>
      </c>
      <c r="AW14" s="80">
        <f t="shared" si="44"/>
        <v>6560000</v>
      </c>
      <c r="AX14" s="80">
        <f t="shared" si="44"/>
        <v>19082900</v>
      </c>
      <c r="AY14" s="82">
        <f aca="true" t="shared" si="45" ref="AY14:CF14">SUM(AY5:AY13)</f>
        <v>1</v>
      </c>
      <c r="AZ14" s="83">
        <f t="shared" si="45"/>
        <v>25642900</v>
      </c>
      <c r="BA14" s="80">
        <f t="shared" si="45"/>
        <v>0</v>
      </c>
      <c r="BB14" s="81">
        <f t="shared" si="45"/>
        <v>10340384</v>
      </c>
      <c r="BC14" s="82">
        <f t="shared" si="45"/>
        <v>1</v>
      </c>
      <c r="BD14" s="83">
        <f t="shared" si="45"/>
        <v>10340384</v>
      </c>
      <c r="BE14" s="80">
        <f t="shared" si="45"/>
        <v>200000</v>
      </c>
      <c r="BF14" s="81">
        <f t="shared" si="45"/>
        <v>5161278</v>
      </c>
      <c r="BG14" s="82">
        <f t="shared" si="45"/>
        <v>0.9146943721147504</v>
      </c>
      <c r="BH14" s="83">
        <f t="shared" si="45"/>
        <v>5361278</v>
      </c>
      <c r="BI14" s="80">
        <f t="shared" si="45"/>
        <v>2214000</v>
      </c>
      <c r="BJ14" s="81">
        <f t="shared" si="45"/>
        <v>100000</v>
      </c>
      <c r="BK14" s="82">
        <f t="shared" si="45"/>
        <v>0.7503242542153048</v>
      </c>
      <c r="BL14" s="83">
        <f t="shared" si="45"/>
        <v>2314000</v>
      </c>
      <c r="BM14" s="80">
        <f t="shared" si="45"/>
        <v>500000</v>
      </c>
      <c r="BN14" s="81">
        <f t="shared" si="45"/>
        <v>254000</v>
      </c>
      <c r="BO14" s="82">
        <f t="shared" si="45"/>
        <v>1</v>
      </c>
      <c r="BP14" s="83">
        <f t="shared" si="45"/>
        <v>754000</v>
      </c>
      <c r="BQ14" s="80">
        <f t="shared" si="45"/>
        <v>0</v>
      </c>
      <c r="BR14" s="81">
        <f t="shared" si="45"/>
        <v>0</v>
      </c>
      <c r="BS14" s="82" t="e">
        <f t="shared" si="45"/>
        <v>#DIV/0!</v>
      </c>
      <c r="BT14" s="83">
        <f t="shared" si="45"/>
        <v>0</v>
      </c>
      <c r="BU14" s="80">
        <f t="shared" si="45"/>
        <v>16000000</v>
      </c>
      <c r="BV14" s="81">
        <f t="shared" si="45"/>
        <v>0</v>
      </c>
      <c r="BW14" s="82">
        <f t="shared" si="45"/>
        <v>1</v>
      </c>
      <c r="BX14" s="83">
        <f t="shared" si="45"/>
        <v>16000000</v>
      </c>
      <c r="BY14" s="80">
        <f t="shared" si="45"/>
        <v>500000</v>
      </c>
      <c r="BZ14" s="81">
        <f t="shared" si="45"/>
        <v>0</v>
      </c>
      <c r="CA14" s="82">
        <f t="shared" si="45"/>
        <v>1</v>
      </c>
      <c r="CB14" s="83">
        <f t="shared" si="45"/>
        <v>500000</v>
      </c>
      <c r="CC14" s="80">
        <f t="shared" si="45"/>
        <v>700000</v>
      </c>
      <c r="CD14" s="81">
        <f t="shared" si="45"/>
        <v>0</v>
      </c>
      <c r="CE14" s="82">
        <f t="shared" si="45"/>
        <v>1</v>
      </c>
      <c r="CF14" s="83">
        <f t="shared" si="45"/>
        <v>700000</v>
      </c>
      <c r="CG14" s="63" t="s">
        <v>172</v>
      </c>
    </row>
    <row r="15" spans="1:85" s="64" customFormat="1" ht="40.5" customHeight="1">
      <c r="A15" s="84"/>
      <c r="B15" s="85"/>
      <c r="C15" s="82">
        <f>D15/D16</f>
        <v>0.015154667944400077</v>
      </c>
      <c r="D15" s="83">
        <f>CF15+CB15+BX15+BT15+BP15+BL15+BH15+BD15+AZ15+AV15+AR15+AN15+AJ15+AF15+AB15+X15+T15+P15+L15+H15</f>
        <v>1270000</v>
      </c>
      <c r="E15" s="84"/>
      <c r="F15" s="85"/>
      <c r="G15" s="82" t="e">
        <f>H15/H16</f>
        <v>#DIV/0!</v>
      </c>
      <c r="H15" s="83"/>
      <c r="I15" s="84"/>
      <c r="J15" s="85"/>
      <c r="K15" s="82">
        <f>L15/L16</f>
        <v>0</v>
      </c>
      <c r="L15" s="83"/>
      <c r="M15" s="84"/>
      <c r="N15" s="85"/>
      <c r="O15" s="82" t="e">
        <f>P15/P16</f>
        <v>#DIV/0!</v>
      </c>
      <c r="P15" s="83"/>
      <c r="Q15" s="84"/>
      <c r="R15" s="85"/>
      <c r="S15" s="82" t="e">
        <f>T15/T16</f>
        <v>#DIV/0!</v>
      </c>
      <c r="T15" s="83"/>
      <c r="U15" s="84"/>
      <c r="V15" s="85"/>
      <c r="W15" s="82" t="e">
        <f>X15/X16</f>
        <v>#DIV/0!</v>
      </c>
      <c r="X15" s="83"/>
      <c r="Y15" s="84"/>
      <c r="Z15" s="85"/>
      <c r="AA15" s="82" t="e">
        <f>AB15/AB16</f>
        <v>#DIV/0!</v>
      </c>
      <c r="AB15" s="83"/>
      <c r="AC15" s="84"/>
      <c r="AD15" s="85"/>
      <c r="AE15" s="82">
        <f>AF15/AF16</f>
        <v>0</v>
      </c>
      <c r="AF15" s="83"/>
      <c r="AG15" s="84"/>
      <c r="AH15" s="85"/>
      <c r="AI15" s="82">
        <f>AJ15/AJ16</f>
        <v>0</v>
      </c>
      <c r="AJ15" s="83"/>
      <c r="AK15" s="84"/>
      <c r="AL15" s="85"/>
      <c r="AM15" s="82" t="e">
        <f>AN15/AN16</f>
        <v>#DIV/0!</v>
      </c>
      <c r="AN15" s="83"/>
      <c r="AO15" s="84"/>
      <c r="AP15" s="85"/>
      <c r="AQ15" s="82" t="e">
        <f>AR15/AR16</f>
        <v>#DIV/0!</v>
      </c>
      <c r="AR15" s="83">
        <v>0</v>
      </c>
      <c r="AS15" s="84"/>
      <c r="AT15" s="85"/>
      <c r="AU15" s="82" t="e">
        <f>AV15/AV16</f>
        <v>#DIV/0!</v>
      </c>
      <c r="AV15" s="83"/>
      <c r="AW15" s="84"/>
      <c r="AX15" s="85"/>
      <c r="AY15" s="82">
        <f>AZ15/AZ16</f>
        <v>0</v>
      </c>
      <c r="AZ15" s="83"/>
      <c r="BA15" s="84"/>
      <c r="BB15" s="85"/>
      <c r="BC15" s="82">
        <f>BD15/BD16</f>
        <v>0</v>
      </c>
      <c r="BD15" s="83"/>
      <c r="BE15" s="84"/>
      <c r="BF15" s="85"/>
      <c r="BG15" s="82">
        <f>BH15/BH16</f>
        <v>0.0853056278852496</v>
      </c>
      <c r="BH15" s="83">
        <v>500000</v>
      </c>
      <c r="BI15" s="84"/>
      <c r="BJ15" s="85"/>
      <c r="BK15" s="82">
        <f>BL15/BL16</f>
        <v>0.2496757457846952</v>
      </c>
      <c r="BL15" s="83">
        <v>770000</v>
      </c>
      <c r="BM15" s="84"/>
      <c r="BN15" s="85"/>
      <c r="BO15" s="82">
        <f>BP15/BP16</f>
        <v>0</v>
      </c>
      <c r="BP15" s="83"/>
      <c r="BQ15" s="84"/>
      <c r="BR15" s="85"/>
      <c r="BS15" s="82" t="e">
        <f>BT15/BT16</f>
        <v>#DIV/0!</v>
      </c>
      <c r="BT15" s="83"/>
      <c r="BU15" s="84"/>
      <c r="BV15" s="85"/>
      <c r="BW15" s="82">
        <f>BX15/BX16</f>
        <v>0</v>
      </c>
      <c r="BX15" s="83"/>
      <c r="BY15" s="84"/>
      <c r="BZ15" s="85"/>
      <c r="CA15" s="82">
        <f>CB15/CB16</f>
        <v>0</v>
      </c>
      <c r="CB15" s="83"/>
      <c r="CC15" s="84"/>
      <c r="CD15" s="85"/>
      <c r="CE15" s="82">
        <f>CF15/CF16</f>
        <v>0</v>
      </c>
      <c r="CF15" s="83">
        <v>0</v>
      </c>
      <c r="CG15" s="63" t="s">
        <v>173</v>
      </c>
    </row>
    <row r="16" spans="1:85" s="64" customFormat="1" ht="45.75" customHeight="1" thickBot="1">
      <c r="A16" s="86">
        <f aca="true" t="shared" si="46" ref="A16:F16">A14+A15</f>
        <v>47574000</v>
      </c>
      <c r="B16" s="87">
        <f t="shared" si="46"/>
        <v>34958562</v>
      </c>
      <c r="C16" s="82">
        <f>SUM(C14:C15)</f>
        <v>1</v>
      </c>
      <c r="D16" s="88">
        <f t="shared" si="46"/>
        <v>83802562</v>
      </c>
      <c r="E16" s="86">
        <f t="shared" si="46"/>
        <v>0</v>
      </c>
      <c r="F16" s="87">
        <f t="shared" si="46"/>
        <v>0</v>
      </c>
      <c r="G16" s="82" t="e">
        <f>SUM(G14:G15)</f>
        <v>#DIV/0!</v>
      </c>
      <c r="H16" s="88">
        <f aca="true" t="shared" si="47" ref="H16:BR16">H14+H15</f>
        <v>0</v>
      </c>
      <c r="I16" s="86">
        <f>I14+I15</f>
        <v>200000</v>
      </c>
      <c r="J16" s="87">
        <f t="shared" si="47"/>
        <v>0</v>
      </c>
      <c r="K16" s="82">
        <f>SUM(K15)</f>
        <v>0</v>
      </c>
      <c r="L16" s="88">
        <f t="shared" si="47"/>
        <v>200000</v>
      </c>
      <c r="M16" s="86">
        <f>M14+M15</f>
        <v>0</v>
      </c>
      <c r="N16" s="87">
        <f t="shared" si="47"/>
        <v>0</v>
      </c>
      <c r="O16" s="82" t="e">
        <f>SUM(O14:O15)</f>
        <v>#DIV/0!</v>
      </c>
      <c r="P16" s="88">
        <f t="shared" si="47"/>
        <v>0</v>
      </c>
      <c r="Q16" s="86">
        <f>Q14+Q15</f>
        <v>0</v>
      </c>
      <c r="R16" s="87">
        <f t="shared" si="47"/>
        <v>0</v>
      </c>
      <c r="S16" s="82" t="e">
        <f>SUM(S14:S15)</f>
        <v>#DIV/0!</v>
      </c>
      <c r="T16" s="88">
        <f t="shared" si="47"/>
        <v>0</v>
      </c>
      <c r="U16" s="86">
        <f>U14+U15</f>
        <v>0</v>
      </c>
      <c r="V16" s="87">
        <f t="shared" si="47"/>
        <v>0</v>
      </c>
      <c r="W16" s="82" t="e">
        <f>SUM(W14:W15)</f>
        <v>#DIV/0!</v>
      </c>
      <c r="X16" s="88">
        <f t="shared" si="47"/>
        <v>0</v>
      </c>
      <c r="Y16" s="86">
        <f t="shared" si="47"/>
        <v>0</v>
      </c>
      <c r="Z16" s="87">
        <f t="shared" si="47"/>
        <v>0</v>
      </c>
      <c r="AA16" s="82" t="e">
        <f>SUM(AA14:AA15)</f>
        <v>#DIV/0!</v>
      </c>
      <c r="AB16" s="88">
        <f t="shared" si="47"/>
        <v>0</v>
      </c>
      <c r="AC16" s="86">
        <f t="shared" si="47"/>
        <v>20500000</v>
      </c>
      <c r="AD16" s="87">
        <f t="shared" si="47"/>
        <v>0</v>
      </c>
      <c r="AE16" s="82">
        <f>SUM(AE14:AE15)</f>
        <v>1</v>
      </c>
      <c r="AF16" s="88">
        <f t="shared" si="47"/>
        <v>20500000</v>
      </c>
      <c r="AG16" s="86">
        <f t="shared" si="47"/>
        <v>200000</v>
      </c>
      <c r="AH16" s="87">
        <f t="shared" si="47"/>
        <v>20000</v>
      </c>
      <c r="AI16" s="82">
        <f>SUM(AI14:AI15)</f>
        <v>1</v>
      </c>
      <c r="AJ16" s="88">
        <f t="shared" si="47"/>
        <v>220000</v>
      </c>
      <c r="AK16" s="86">
        <f t="shared" si="47"/>
        <v>0</v>
      </c>
      <c r="AL16" s="87">
        <f t="shared" si="47"/>
        <v>0</v>
      </c>
      <c r="AM16" s="82" t="e">
        <f>SUM(AM14:AM16)</f>
        <v>#DIV/0!</v>
      </c>
      <c r="AN16" s="88">
        <f t="shared" si="47"/>
        <v>0</v>
      </c>
      <c r="AO16" s="86">
        <f t="shared" si="47"/>
        <v>0</v>
      </c>
      <c r="AP16" s="87">
        <f t="shared" si="47"/>
        <v>0</v>
      </c>
      <c r="AQ16" s="82" t="e">
        <f>SUM(AQ14:AQ15)</f>
        <v>#DIV/0!</v>
      </c>
      <c r="AR16" s="88">
        <f t="shared" si="47"/>
        <v>0</v>
      </c>
      <c r="AS16" s="86">
        <f t="shared" si="47"/>
        <v>0</v>
      </c>
      <c r="AT16" s="87">
        <f t="shared" si="47"/>
        <v>0</v>
      </c>
      <c r="AU16" s="82" t="e">
        <f>SUM(AU14:AU15)</f>
        <v>#DIV/0!</v>
      </c>
      <c r="AV16" s="88">
        <f t="shared" si="47"/>
        <v>0</v>
      </c>
      <c r="AW16" s="86">
        <f t="shared" si="47"/>
        <v>6560000</v>
      </c>
      <c r="AX16" s="87">
        <f t="shared" si="47"/>
        <v>19082900</v>
      </c>
      <c r="AY16" s="82">
        <f>SUM(AY14:AY15)</f>
        <v>1</v>
      </c>
      <c r="AZ16" s="88">
        <f t="shared" si="47"/>
        <v>25642900</v>
      </c>
      <c r="BA16" s="86">
        <f t="shared" si="47"/>
        <v>0</v>
      </c>
      <c r="BB16" s="87">
        <f t="shared" si="47"/>
        <v>10340384</v>
      </c>
      <c r="BC16" s="82">
        <f>SUM(BC14:BC15)</f>
        <v>1</v>
      </c>
      <c r="BD16" s="88">
        <f t="shared" si="47"/>
        <v>10340384</v>
      </c>
      <c r="BE16" s="86">
        <f t="shared" si="47"/>
        <v>200000</v>
      </c>
      <c r="BF16" s="87">
        <f t="shared" si="47"/>
        <v>5161278</v>
      </c>
      <c r="BG16" s="82">
        <f>SUM(BG14:BG15)</f>
        <v>1</v>
      </c>
      <c r="BH16" s="88">
        <f t="shared" si="47"/>
        <v>5861278</v>
      </c>
      <c r="BI16" s="86">
        <f t="shared" si="47"/>
        <v>2214000</v>
      </c>
      <c r="BJ16" s="87">
        <f t="shared" si="47"/>
        <v>100000</v>
      </c>
      <c r="BK16" s="82">
        <f>SUM(BK14:BK15)</f>
        <v>1</v>
      </c>
      <c r="BL16" s="88">
        <f t="shared" si="47"/>
        <v>3084000</v>
      </c>
      <c r="BM16" s="86">
        <f t="shared" si="47"/>
        <v>500000</v>
      </c>
      <c r="BN16" s="87">
        <f t="shared" si="47"/>
        <v>254000</v>
      </c>
      <c r="BO16" s="82">
        <f>SUM(BO14:BO15)</f>
        <v>1</v>
      </c>
      <c r="BP16" s="88">
        <f t="shared" si="47"/>
        <v>754000</v>
      </c>
      <c r="BQ16" s="86">
        <f t="shared" si="47"/>
        <v>0</v>
      </c>
      <c r="BR16" s="87">
        <f t="shared" si="47"/>
        <v>0</v>
      </c>
      <c r="BS16" s="82" t="e">
        <f>SUM(BS14:BS15)</f>
        <v>#DIV/0!</v>
      </c>
      <c r="BT16" s="88">
        <f aca="true" t="shared" si="48" ref="BT16:CF16">BT14+BT15</f>
        <v>0</v>
      </c>
      <c r="BU16" s="89">
        <f t="shared" si="48"/>
        <v>16000000</v>
      </c>
      <c r="BV16" s="87">
        <f t="shared" si="48"/>
        <v>0</v>
      </c>
      <c r="BW16" s="82">
        <f>SUM(BW14:BW15)</f>
        <v>1</v>
      </c>
      <c r="BX16" s="88">
        <f t="shared" si="48"/>
        <v>16000000</v>
      </c>
      <c r="BY16" s="86">
        <f t="shared" si="48"/>
        <v>500000</v>
      </c>
      <c r="BZ16" s="87">
        <f t="shared" si="48"/>
        <v>0</v>
      </c>
      <c r="CA16" s="82">
        <f>SUM(CA14:CA15)</f>
        <v>1</v>
      </c>
      <c r="CB16" s="88">
        <f t="shared" si="48"/>
        <v>500000</v>
      </c>
      <c r="CC16" s="86">
        <f t="shared" si="48"/>
        <v>700000</v>
      </c>
      <c r="CD16" s="87">
        <f t="shared" si="48"/>
        <v>0</v>
      </c>
      <c r="CE16" s="82">
        <f>SUM(CE14:CE15)</f>
        <v>1</v>
      </c>
      <c r="CF16" s="88">
        <f t="shared" si="48"/>
        <v>700000</v>
      </c>
      <c r="CG16" s="65" t="s">
        <v>174</v>
      </c>
    </row>
    <row r="17" spans="4:5" ht="44.25" customHeight="1">
      <c r="D17" s="67"/>
      <c r="E17" s="68"/>
    </row>
  </sheetData>
  <sheetProtection/>
  <mergeCells count="24">
    <mergeCell ref="BY3:CB3"/>
    <mergeCell ref="A3:D3"/>
    <mergeCell ref="Y3:AB3"/>
    <mergeCell ref="M3:P3"/>
    <mergeCell ref="BQ3:BT3"/>
    <mergeCell ref="AK3:AN3"/>
    <mergeCell ref="AO3:AR3"/>
    <mergeCell ref="AS3:AV3"/>
    <mergeCell ref="CG1:CG4"/>
    <mergeCell ref="BA3:BD3"/>
    <mergeCell ref="BE3:BH3"/>
    <mergeCell ref="BI3:BL3"/>
    <mergeCell ref="A1:CF1"/>
    <mergeCell ref="A2:CF2"/>
    <mergeCell ref="AW3:AZ3"/>
    <mergeCell ref="CC3:CF3"/>
    <mergeCell ref="E3:H3"/>
    <mergeCell ref="I3:L3"/>
    <mergeCell ref="Q3:T3"/>
    <mergeCell ref="U3:X3"/>
    <mergeCell ref="BU3:BX3"/>
    <mergeCell ref="AC3:AF3"/>
    <mergeCell ref="AG3:AJ3"/>
    <mergeCell ref="BM3:B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Samia CHEKROUNI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CHEKROUNI</dc:creator>
  <cp:keywords/>
  <dc:description/>
  <cp:lastModifiedBy>user</cp:lastModifiedBy>
  <dcterms:created xsi:type="dcterms:W3CDTF">2011-11-22T12:10:44Z</dcterms:created>
  <dcterms:modified xsi:type="dcterms:W3CDTF">2012-04-09T07:30:10Z</dcterms:modified>
  <cp:category/>
  <cp:version/>
  <cp:contentType/>
  <cp:contentStatus/>
</cp:coreProperties>
</file>